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РИЛ 1" r:id="rId1" sheetId="1" state="visible"/>
    <sheet name="ПРИЛ 2" r:id="rId2" sheetId="2" state="visible"/>
    <sheet name="ПРИЛ 3" r:id="rId3" sheetId="3" state="visible"/>
    <sheet name="ПРИЛ 4" r:id="rId4" sheetId="4" state="visible"/>
  </sheets>
  <definedNames>
    <definedName hidden="false" localSheetId="0" name="_xlnm.Print_Area">'ПРИЛ 1'!$A:$D</definedName>
    <definedName hidden="false" localSheetId="1" name="_xlnm.Print_Area">'ПРИЛ 2'!$A:$G</definedName>
    <definedName hidden="false" localSheetId="2" name="_xlnm.Print_Area">'ПРИЛ 3'!$A:$E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<sst xmlns="http://schemas.openxmlformats.org/spreadsheetml/2006/main" xmlns:a="http://schemas.openxmlformats.org/drawingml/2006/main" xmlns:a15="http://schemas.microsoft.com/office/drawing/2012/main" xmlns:asvg="http://schemas.microsoft.com/office/drawing/2016/SVG/main" xmlns:c="http://schemas.openxmlformats.org/drawingml/2006/chart" xmlns:co="http://ncloudtech.com" xmlns:co-ooxml="http://ncloudtech.com/ooxml" xmlns:m="http://schemas.openxmlformats.org/officeDocument/2006/math" xmlns:mc="http://schemas.openxmlformats.org/markup-compatibility/2006" xmlns:o="urn:schemas-microsoft-com:office:office" xmlns:p="http://schemas.openxmlformats.org/presentationml/2006/main" xmlns:pic="http://schemas.openxmlformats.org/drawingml/2006/picture" xmlns:r="http://schemas.openxmlformats.org/officeDocument/2006/relationships" xmlns:s="http://schemas.openxmlformats.org/officeDocument/2006/sharedTypes" xmlns:sl="http://schemas.openxmlformats.org/schemaLibrary/2006/main" xmlns:v="urn:schemas-microsoft-com:vml" xmlns:w="http://schemas.openxmlformats.org/wordprocessingml/2006/main" xmlns:w14="http://schemas.microsoft.com/office/word/2010/wordml" xmlns:w15="http://schemas.microsoft.com/office/word/2012/wordml" xmlns:wp="http://schemas.openxmlformats.org/drawingml/2006/wordprocessingDrawing" xmlns:wpg="http://schemas.microsoft.com/office/word/2010/wordprocessingGroup" xmlns:wps="http://schemas.microsoft.com/office/word/2010/wordprocessingShape" xmlns:x="urn:schemas-microsoft-com:office:excel" xmlns:x14="http://schemas.microsoft.com/office/spreadsheetml/2009/9/main" xmlns:xdr="http://schemas.openxmlformats.org/drawingml/2006/spreadsheetDrawing" xmlns:xm="http://schemas.microsoft.com/office/excel/2006/main" mc:Ignorable="co co-ooxml w14 x14 w15">
  <si>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Приложение № 1 к Решению от 19.04.2022 №06 </t>
  </si>
  <si>
    <t>Отчет об исполнении бюджета внутригородского муниципального образования города федерального значения Санкт-Петербурга поселок Солнечное за 2021 год по кодам классификации доходов бюджета</t>
  </si>
  <si>
    <t>(тыс.руб.)</t>
  </si>
  <si>
    <t>Наименование показателя</t>
  </si>
  <si>
    <t>Код дохода по бюджетной классификации</t>
  </si>
  <si>
    <t>Утверждено на 2021</t>
  </si>
  <si>
    <t>Исполнено на 01.01.2022</t>
  </si>
  <si>
    <r>
      <t>Доходы бюджета - всего</t>
    </r>
    <r>
      <t xml:space="preserve">
</t>
    </r>
    <r>
      <t>в том числе:</t>
    </r>
  </si>
  <si>
    <t>x</t>
  </si>
  <si>
    <t>НАЛОГОВЫЕ И НЕНАЛОГОВЫЕ ДОХОДЫ</t>
  </si>
  <si>
    <t>000 1 00 00000 00 0000 000</t>
  </si>
  <si>
    <t>НАЛОГИ НА ПРИБЫЛЬ, ДОХОДЫ</t>
  </si>
  <si>
    <t>000 1 01 00000 00 0000 000</t>
  </si>
  <si>
    <t>Налог на доходы физических лиц</t>
  </si>
  <si>
    <t>000 1 01 02000 01 0000 110</t>
  </si>
  <si>
    <t>Налог на доходы физических лиц с доходов, источником которых является налоговый агент, за исключением доходов, в отношении которых исчисление и уплата налога осуществляются в соответствии со статьями 227, 227.1 и 228 Налогового кодекса Российской Федерации</t>
  </si>
  <si>
    <t>182 1 01 02010 01 0000 110</t>
  </si>
  <si>
    <t>ДОХОДЫ ОТ ОКАЗАНИЯ ПЛАТНЫХ УСЛУГ И КОМПЕНСАЦИИ ЗАТРАТ ГОСУДАРСТВА</t>
  </si>
  <si>
    <t>000 1 13 00000 00 0000 000</t>
  </si>
  <si>
    <t>-</t>
  </si>
  <si>
    <t>Доходы от компенсации затрат государства</t>
  </si>
  <si>
    <t>000 1 13 02000 00 0000 130</t>
  </si>
  <si>
    <t>Прочие доходы от компенсации затрат государства </t>
  </si>
  <si>
    <t>000 1 13 02990 00 0000 130</t>
  </si>
  <si>
    <t>Прочие доходы от компенсации затрат бюджетов внутригородских муниципальных образований городов федерального значения</t>
  </si>
  <si>
    <t>000 1 13 02993 03 0000 130</t>
  </si>
  <si>
    <t>Другие виды прочих доходов от компенсации затрат бюджетов внутригородских муниципальных образований Санкт-Петербурга</t>
  </si>
  <si>
    <t>890 1 13 02993 03 0200 130</t>
  </si>
  <si>
    <t>ШТРАФЫ, САНКЦИИ, ВОЗМЕЩЕНИЕ УЩЕРБА</t>
  </si>
  <si>
    <t>000 1 16 00000 00 0000 000</t>
  </si>
  <si>
    <t>Штрафы, неустойки, пени, уплаченные в соответствии с законом или договором в случае неисполнения или ненадлежащего исполнения обязательств перед государственным (муниципальным) органом, органом управления государственным внебюджетным фондом, казенным учреждением, Центральным банком Российской Федерации, иной организацией, действующей от имени Российской Федерации</t>
  </si>
  <si>
    <t>000 1 16 07000 00 0000 140</t>
  </si>
  <si>
    <t>Штрафы, неустойки, пени, уплаченные в случае просрочки исполнения поставщиком (подрядчиком, исполнителем) обязательств, предусмотренных государственным (муниципальным) контрактом</t>
  </si>
  <si>
    <t>000 1 16 07010 00 0000 140</t>
  </si>
  <si>
    <t>Штрафы, неустойки, пени, уплаченные в случае просрочки исполнения поставщиком (подрядчиком, исполнителем) обязательств, предусмотренных муниципальным контрактом, заключенным муниципальным органом, казенным учреждением внутригородского муниципального образования города федерального значения (муниципальным)</t>
  </si>
  <si>
    <t>890 1 16 07010 03 0000 140</t>
  </si>
  <si>
    <t>Платежи в целях возмещения причиненного ущерба (убытков)</t>
  </si>
  <si>
    <t>000 1 16 10000 00 0000 140</t>
  </si>
  <si>
    <t>Доходы от денежных взысканий (штрафов), поступающие в счет погашения задолженности, образовавшейся до 1 января 2020 года, подлежащие зачислению в бюджеты бюджетной системы Российской Федерации по нормативам, действовавшим в 2019 году</t>
  </si>
  <si>
    <t>000 1 16 10120 00 0000 140</t>
  </si>
  <si>
    <t>Доходы от денежных взысканий (штрафов), поступающие в счет погашения задолженности, образовавшейся до 1 января 2020 года, подлежащие зачислению в бюджет муниципального образования по нормативам, действовавшим в 2019 году</t>
  </si>
  <si>
    <t>000 1 16 10123 01 0000 140</t>
  </si>
  <si>
    <t>Доходы от денежных взысканий (штрафов), поступающие в счет погашения задолженности, образовавшейся до 1 января 2020 года, подлежащие зачислению в бюджет муниципального образования по нормативам, действовавшим в 2019 году (доходы бюджетов внутригородских муниципальных образований городов федерального значения за исключением доходов, направляемых на формирование муниципального дорожного фонда, а также иных платежей в случае принятия решения финансовым органом муниципального образования о раздельном учете задолженности)</t>
  </si>
  <si>
    <t>855 1 16 10123 01 0031 140</t>
  </si>
  <si>
    <t>ПРОЧИЕ НЕНАЛОГОВЫЕ ДОХОДЫ</t>
  </si>
  <si>
    <t>000 1 17 00000 00 0000 000</t>
  </si>
  <si>
    <t>Невыясненные поступления</t>
  </si>
  <si>
    <t>000 1 17 01000 00 0000 180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</si>
  <si>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</si>
  <si>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890 1 17 01030 03 0000 180</t>
  </si>
  <si>
    <t>БЕЗВОЗМЕЗДНЫЕ ПОСТУПЛЕНИЯ</t>
  </si>
  <si>
    <t>000 2 00 00000 00 0000 000</t>
  </si>
  <si>
    <t>БЕЗВОЗМЕЗДНЫЕ ПОСТУПЛЕНИЯ ОТ ДРУГИХ БЮДЖЕТОВ БЮДЖЕТНОЙ СИСТЕМЫ РОССИЙСКОЙ ФЕДЕРАЦИИ</t>
  </si>
  <si>
    <t>000 2 02 00000 00 0000 000</t>
  </si>
  <si>
    <t>Дотации бюджетам бюджетной системы Российской Федерации</t>
  </si>
  <si>
    <t>000 2 02 10000 00 0000 150</t>
  </si>
  <si>
    <t>Дотации на выравнивание бюджетной обеспеченности</t>
  </si>
  <si>
    <t>000 2 02 15001 00 0000 150</t>
  </si>
  <si>
    <t>Дотации бюджетам внутригородских муниципальных образований городов федерального значения на выравнивание бюджетной обеспеченности из бюджета субъекта Российской Федерации</t>
  </si>
  <si>
    <t>890 2 02 15001 03 0000 150</t>
  </si>
  <si>
    <t>Дотации бюджетам на поддержку мер по обеспечению сбалансированности бюджетов</t>
  </si>
  <si>
    <t>000 2 02 15002 00 0000 150</t>
  </si>
  <si>
    <t>Дотации бюджетам внутригородских муниципальных образований городов федерального значения на поддержку мер по обеспечению сбалансированности бюджетов</t>
  </si>
  <si>
    <t>890 2 02 15002 03 0000 150</t>
  </si>
  <si>
    <t>Субвенции бюджетам бюджетной системы Российской Федерации</t>
  </si>
  <si>
    <t>000 2 02 30000 00 0000 150</t>
  </si>
  <si>
    <t>Субвенции местным бюджетам на выполнение передаваемых полномочий субъектов Российской Федерации </t>
  </si>
  <si>
    <t>000 2 02 30024 00 0000 150</t>
  </si>
  <si>
    <t>Субвенции бюджетам внутригородских муниципальных образований городов федерального значения на выполнение передаваемых полномочий субъектов Российской Федерации</t>
  </si>
  <si>
    <t>000 2 02 30024 03 0000 150</t>
  </si>
  <si>
    <t>Субвенции бюджетам внутригородских муниципальных образований Санкт-Петербурга на выполнение отдельных государственных полномочий Санкт-Петербурга по организации и осуществлению деятельности по опеке и попечительству</t>
  </si>
  <si>
    <t>890 2 02 30024 03 0100 150</t>
  </si>
  <si>
    <t>Субвенции бюджетам внутригородских муниципальных образований Санкт-Петербурга на выполнение отдельного государственного полномочия Санкт-Петербурга по определению должностных лиц, уполномоченных составлять протоколы об административных правонарушениях, и составлению протоколов об административных правонарушениях</t>
  </si>
  <si>
    <t>890 2 02 30024 03 0200 150</t>
  </si>
  <si>
    <r>
      <rPr>
        <rFont val="Times New Roman"/>
        <i val="true"/>
        <color theme="3" tint="0"/>
        <sz val="11"/>
      </rPr>
      <t xml:space="preserve">Приложение № 2 к Решению от 19.04.2022 №06 </t>
    </r>
  </si>
  <si>
    <t>Отчет об исполнении бюджета внутригородского муниципального образования города федерального значения Санкт-Петербурга поселок Солнечное за 2021 год по ведомственной структуре расходов бюджета</t>
  </si>
  <si>
    <t>Код ГРБС</t>
  </si>
  <si>
    <t>Код раздела и подраздела</t>
  </si>
  <si>
    <t>Код целевой статья</t>
  </si>
  <si>
    <t>Код вида расходов</t>
  </si>
  <si>
    <t>2</t>
  </si>
  <si>
    <t>3</t>
  </si>
  <si>
    <t>4</t>
  </si>
  <si>
    <t>5</t>
  </si>
  <si>
    <t>Расходы бюджета - всего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</si>
  <si>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</si>
  <si>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Общегосударственные вопросы</t>
  </si>
  <si>
    <t>938</t>
  </si>
  <si>
    <t>0100</t>
  </si>
  <si>
    <t>Функционирование высшего должностного лица субъекта Российской Федерации и муниципального образования</t>
  </si>
  <si>
    <t>0102</t>
  </si>
  <si>
    <t>Расходы на выплаты персоналу в целях обеспечения выполнения функций государственными (муниципальными) органами, казенными учреждениями, органами управления государственными внебюджетными фондами</t>
  </si>
  <si>
    <t>0020000010</t>
  </si>
  <si>
    <t>Функционирование законодательных (представительных) органов государственной власти и представительных органов муниципальных образований</t>
  </si>
  <si>
    <t>0103</t>
  </si>
  <si>
    <t>Компенсация депутатам, осуществляющим свои полномочия на непостоянной основе</t>
  </si>
  <si>
    <t>0020000020</t>
  </si>
  <si>
    <t>Аппарат представительного органа муниципального образования</t>
  </si>
  <si>
    <t>0020000021</t>
  </si>
  <si>
    <t>Закупка товаров, работ и услуг для обеспечения государственных (муниципальных) нужд</t>
  </si>
  <si>
    <t>Иные бюджетные ассигнования</t>
  </si>
  <si>
    <t>Уплата членских взносов на осуществление деятельности Совета муниципальных образований Санкт-Петербурга и содержание его органов</t>
  </si>
  <si>
    <t>0113</t>
  </si>
  <si>
    <t>0920000440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</si>
  <si>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</si>
  <si>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>890</t>
  </si>
  <si>
    <t>Функционирование Правительства Российской Федерации, высших исполнительных органов государственной власти субъектов Российской Федерации, местных администраций</t>
  </si>
  <si>
    <t>0104</t>
  </si>
  <si>
    <t>Глава местной администрации</t>
  </si>
  <si>
    <t>0020000030</t>
  </si>
  <si>
    <t>Содержание и обеспечение деятельности местной администрации по решению вопросов местного значения</t>
  </si>
  <si>
    <t>0020000031</t>
  </si>
  <si>
    <t>Расходы на исполнение государственного полномочия Санкт-Петербурга по организации и осуществлению деятельности по опеке и попечительству за счет субвенций из бюджета Санкт-Петербурга</t>
  </si>
  <si>
    <t>00200G0850</t>
  </si>
  <si>
    <t>Резервные фонды</t>
  </si>
  <si>
    <t>0111</t>
  </si>
  <si>
    <t>Резервный фонд местной администрации</t>
  </si>
  <si>
    <t>0700000060</t>
  </si>
  <si>
    <t>Другие общегосударственные вопросы</t>
  </si>
  <si>
    <t>Расходы на исполнение государственного полномочия Санкт-Петербурга по составлению протоколов об административных правонарушениях за счет субвенций из бюджета Санкт-Петербурга</t>
  </si>
  <si>
    <t>09200G0100</t>
  </si>
  <si>
    <t>Расходы по доведению до сведения жителей муниципального образования официальной информации о социально-экономическом и культурном развитии муниципального образования, о развитии его общественной инфраструктуры и иной официальной информации</t>
  </si>
  <si>
    <t>Национальная безопасность и правоохранительная деятельность</t>
  </si>
  <si>
    <t>0300</t>
  </si>
  <si>
    <t>Защита населения и территории от чрезвычайных ситуаций природного и техногенного характера, пожарная безопасность</t>
  </si>
  <si>
    <t>0310</t>
  </si>
  <si>
    <t>Содействие в установленном порядке исполнительным органом государственной власти Санкт-Петербурга в сборе и обмене информацией в области защиты населения и территорий от чрезвычайных ситуаций, а также в информировании населения об угрозе возникновения или</t>
  </si>
  <si>
    <t>Другие вопросы в области национальной безопасности и правоохранительной деятельности</t>
  </si>
  <si>
    <t>0314</t>
  </si>
  <si>
    <t>Участие в реализации мер по профилактике дорожно-транспортного травматизма на территории муниципального образования</t>
  </si>
  <si>
    <t>Участие в деятельности по профилактике правонарушений в Санкт-Петербурге в соответствии с федеральным законодательством и законодательством Санкт-Петербурга</t>
  </si>
  <si>
    <t>Участие в профилактике терроризма и экстремизма, а также в минимизации и (или) ликвидации последствий их проявлений на территории муниципального образования в форме и порядке, установленных федеральным законодательством и законодательством Санкт-Петербург</t>
  </si>
  <si>
    <t>Участие в установленном порядке в мероприятиях по профилактике незаконного потребления наркотических средств и психотропных веществ, новых потенциально опасных психоактивных веществ, наркомании в Санкт-Петербурге</t>
  </si>
  <si>
    <t>Национальная экономика</t>
  </si>
  <si>
    <t>0400</t>
  </si>
  <si>
    <t>Дорожное хозяйство (дорожные фонды)</t>
  </si>
  <si>
    <t>0409</t>
  </si>
  <si>
    <t>Текущий ремонт и содержание дорог, расположенных в пределах границ муниципального образования, в соответствии с перечнем, утвержденным Правительством  Санкт-Петербурга</t>
  </si>
  <si>
    <t>Жилищно-коммунальное хозяйство</t>
  </si>
  <si>
    <t>0500</t>
  </si>
  <si>
    <t>Благоустройство</t>
  </si>
  <si>
    <t>0503</t>
  </si>
  <si>
    <t>Обеспечение проектирования благоустройства при размещении элементов благоустройства, в т.ч. на спортивных и детских площадках, контейнерных площадках, элементов оформления Санкт-Петербурга к мероприятиям, в том числе культурно-массовым мероприятиям, город</t>
  </si>
  <si>
    <t>Размещение, содержание спортивных, детских площадок, включая ремонт расположенных на них элементов благоустройства, на внутриквартальных территориях</t>
  </si>
  <si>
    <t>Размещение, содержание, включая ремонт, ограждений декоративных, ограждений газонных, полусфер, надолбов, приствольных решеток, устройств для вертикального озеленения и цветочного оформления, навесов, беседок, уличной мебели, урн, элементов озеленения, ин</t>
  </si>
  <si>
    <t>Временное размещение, содержание, включая ремонт, элементов оформления Санкт-Петербурга к мероприятиям, в том числе культурно-массовым мероприятиям, городского, всероссийского и международного значения на внутриквартальных территориях</t>
  </si>
  <si>
    <t>Содержание, в том числе уборку, территорий зеленых насаждений общего пользования местного значения (включая расположенных на них элементов благоустройства), защиту зеленых насаждений на указанных территориях</t>
  </si>
  <si>
    <t>Создание (размещение), переустройство, восстановление и ремонт объектов зеленых насаждений, расположенных на территориях зеленых насаждений общего пользования местного значения</t>
  </si>
  <si>
    <t>Охрана окружающей среды</t>
  </si>
  <si>
    <t>0600</t>
  </si>
  <si>
    <t>Другие вопросы в области охраны окружающей среды</t>
  </si>
  <si>
    <t>0605</t>
  </si>
  <si>
    <t>Осуществление экологического просвещения, а также организация экологического воспитания и формирования экологической культуры в области обращения с твердыми коммунальными отходами</t>
  </si>
  <si>
    <t>Образование</t>
  </si>
  <si>
    <t>0700</t>
  </si>
  <si>
    <t>Профессиональная подготовка, переподготовка и повышение квалификации</t>
  </si>
  <si>
    <t>0705</t>
  </si>
  <si>
    <t>Расходы на подготовку, переподготовку и повышение квалификации выборных должностных лиц местного самоуправления, депутатов представительного органа местного самоуправления, а также муниципальных служащих и работников муниципальных учреждений</t>
  </si>
  <si>
    <t>Молодежная политика</t>
  </si>
  <si>
    <t>0707</t>
  </si>
  <si>
    <t>Проведение мероприятий по военно-патриотическому воспитанию молодежи  муниципального образования</t>
  </si>
  <si>
    <t>Организация и проведение досуговых мероприятий для молодежи муниципального образования</t>
  </si>
  <si>
    <t>Культура, кинематография</t>
  </si>
  <si>
    <t>0800</t>
  </si>
  <si>
    <t>Культура </t>
  </si>
  <si>
    <t>0801</t>
  </si>
  <si>
    <r>
      <t>Организация и проведение мероприятий по сохранению и развитию местных традиций и</t>
    </r>
    <r>
      <t xml:space="preserve">
</t>
    </r>
    <r>
      <t>обрядов</t>
    </r>
  </si>
  <si>
    <t>Организация и проведение досуговых мероприятий для жителей муниципального образования</t>
  </si>
  <si>
    <t>Организация и проведение местных и участие в организации и проведении городских  праздничных и иных зрелищных мероприятий</t>
  </si>
  <si>
    <t>Социальная политика</t>
  </si>
  <si>
    <t>Пенсионное обеспечение</t>
  </si>
  <si>
    <t>Расходы на выплату пенсии лицам, замещавших муниципальные должности и должности муниципальной службы в органах местного самоуправления ВМО</t>
  </si>
  <si>
    <t>Социальное обеспечение и иные выплаты населению</t>
  </si>
  <si>
    <t>Социальное обеспечение населения</t>
  </si>
  <si>
    <t>Расходы на предоставление доплат к пенсии лицам, замещавшим муниципальные должности и должности муниципальной службы в органах местного самоуправления</t>
  </si>
  <si>
    <t>Другие вопросы в области социальной политики</t>
  </si>
  <si>
    <t>Оказание натуральной помощи малообеспеченным гражданам,  в виде обеспечения их топливом</t>
  </si>
  <si>
    <t>Физическая культура и спорт</t>
  </si>
  <si>
    <t>Физическая культура</t>
  </si>
  <si>
    <t>Создание условий для развития на территории муниципального образования массовой физической культуры и спорта</t>
  </si>
  <si>
    <t>Средства массовой информации</t>
  </si>
  <si>
    <t>Периодическая печать и издательства</t>
  </si>
  <si>
    <t>Периодические издания, учрежденные исполнительными органами местного самоуправления</t>
  </si>
  <si>
    <r>
      <rPr>
        <rFont val="Times New Roman"/>
        <i val="true"/>
        <color theme="3" tint="0"/>
        <sz val="11"/>
      </rPr>
      <t xml:space="preserve">Приложение № 3 к Решению от 19.04.2022 №06 </t>
    </r>
  </si>
  <si>
    <t xml:space="preserve">Отчет об исполнении бюджета внутригородского муниципального образования города федерального значения Санкт-Петербурга поселок Солнечное за 2021 год по разделам и подразделам классификации расходов бюджета </t>
  </si>
  <si>
    <t>01</t>
  </si>
  <si>
    <t>02</t>
  </si>
  <si>
    <t>03</t>
  </si>
  <si>
    <t>04</t>
  </si>
  <si>
    <t>11</t>
  </si>
  <si>
    <t>13</t>
  </si>
  <si>
    <t>10</t>
  </si>
  <si>
    <t>14</t>
  </si>
  <si>
    <t>09</t>
  </si>
  <si>
    <t>05</t>
  </si>
  <si>
    <t>06</t>
  </si>
  <si>
    <t>07</t>
  </si>
  <si>
    <t>08</t>
  </si>
  <si>
    <t>12</t>
  </si>
  <si>
    <r>
      <rPr>
        <rFont val="Times New Roman"/>
        <i val="true"/>
        <color theme="3" tint="0"/>
        <sz val="11"/>
      </rPr>
      <t xml:space="preserve">Приложение № 4 к Решению от 19.04.2022 №06 </t>
    </r>
  </si>
  <si>
    <t xml:space="preserve">р </t>
  </si>
  <si>
    <t>Отчет об исполнении бюджета внутригородского муниципального образования города федерального значения Санкт-Петербурга поселок Солнечное за 2021 год по кодам классификации источников финансирования дефицита бюджета</t>
  </si>
  <si>
    <t>Код бюджетной классификации</t>
  </si>
  <si>
    <t>Наименование источника доходов</t>
  </si>
  <si>
    <t>План на 2021 год</t>
  </si>
  <si>
    <t>Исполнено 01.01.2022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</si>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</sst>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 ### ### ##0.00" formatCode="# ### ### ##0.00" numFmtId="1002"/>
    <numFmt co:extendedFormatCode="#,##0.00" formatCode="#,##0.00" numFmtId="1003"/>
  </numFmts>
  <fonts count="24">
    <font>
      <name val="Calibri"/>
      <color rgb="000000" tint="0"/>
      <sz val="11"/>
    </font>
    <font>
      <name val="Times New Roman"/>
      <color rgb="000000" tint="0"/>
      <sz val="11"/>
    </font>
    <font>
      <name val="Times New Roman"/>
      <i val="true"/>
      <color theme="3" tint="0"/>
      <sz val="11"/>
    </font>
    <font>
      <name val="Times New Roman"/>
      <color rgb="000000" tint="0"/>
      <sz val="6"/>
    </font>
    <font>
      <name val="Times New Roman"/>
      <color rgb="000000" tint="0"/>
      <sz val="8"/>
    </font>
    <font>
      <name val="Times New Roman"/>
      <b val="true"/>
      <color rgb="000000" tint="0"/>
      <sz val="8"/>
    </font>
    <font>
      <name val="Times New Roman"/>
      <b val="true"/>
      <color rgb="000000" tint="0"/>
      <sz val="14"/>
    </font>
    <font>
      <name val="Times New Roman"/>
      <b val="true"/>
      <color rgb="000000" tint="0"/>
      <sz val="10"/>
    </font>
    <font>
      <name val="Times New Roman"/>
      <b val="true"/>
      <sz val="7"/>
    </font>
    <font>
      <name val="Times New Roman"/>
      <sz val="7"/>
    </font>
    <font>
      <name val="Times New Roman"/>
      <i val="true"/>
      <color rgb="000000" tint="0"/>
      <sz val="10"/>
    </font>
    <font>
      <name val="Times New Roman"/>
      <color rgb="000000" tint="0"/>
      <sz val="9"/>
    </font>
    <font>
      <name val="Times New Roman"/>
      <color rgb="000000" tint="0"/>
      <sz val="10"/>
    </font>
    <font>
      <name val="Times New Roman"/>
      <i val="true"/>
      <color rgb="000000" tint="0"/>
      <sz val="8"/>
    </font>
    <font>
      <name val="Times New Roman"/>
      <b val="true"/>
      <sz val="10"/>
    </font>
    <font>
      <name val="Times New Roman"/>
      <sz val="10"/>
    </font>
    <font>
      <name val="MS Sans Serif"/>
      <sz val="10"/>
    </font>
    <font>
      <name val="Times New Roman"/>
      <color theme="1" tint="0"/>
      <sz val="12"/>
    </font>
    <font>
      <name val="Times New Roman"/>
      <sz val="12"/>
    </font>
    <font>
      <name val="Times New Roman"/>
      <color theme="1" tint="0"/>
      <sz val="14"/>
    </font>
    <font>
      <name val="Times New Roman"/>
      <b val="true"/>
      <color theme="1" tint="0"/>
      <sz val="14"/>
    </font>
    <font>
      <name val="Times New Roman"/>
      <b val="true"/>
      <color theme="1" tint="0"/>
      <sz val="11"/>
    </font>
    <font>
      <name val="Times New Roman"/>
      <b val="true"/>
      <color theme="1" tint="0"/>
      <sz val="9"/>
    </font>
    <font>
      <name val="Times New Roman"/>
      <color theme="1" tint="0"/>
      <sz val="11"/>
    </font>
  </fonts>
  <fills count="2">
    <fill>
      <patternFill patternType="none"/>
    </fill>
    <fill>
      <patternFill patternType="gray125"/>
    </fill>
  </fills>
  <borders count="17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right style="thin">
        <color rgb="000000" tint="0"/>
      </right>
      <top style="none"/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91">
    <xf applyFont="true" applyNumberFormat="true" borderId="0" fillId="0" fontId="0" numFmtId="1000" quotePrefix="false"/>
    <xf applyFont="true" applyNumberFormat="true" borderId="0" fillId="0" fontId="0" numFmtId="1001" quotePrefix="false"/>
    <xf applyFont="true" applyNumberFormat="true" borderId="0" fillId="0" fontId="1" numFmtId="1001" quotePrefix="false"/>
    <xf applyAlignment="true" applyFont="true" applyNumberFormat="true" borderId="0" fillId="0" fontId="2" numFmtId="1001" quotePrefix="false">
      <alignment horizontal="right"/>
    </xf>
    <xf applyFont="true" applyNumberFormat="true" borderId="0" fillId="0" fontId="3" numFmtId="1000" quotePrefix="false"/>
    <xf applyFont="true" applyNumberFormat="true" borderId="0" fillId="0" fontId="4" numFmtId="1001" quotePrefix="false"/>
    <xf applyFont="true" applyNumberFormat="true" borderId="0" fillId="0" fontId="5" numFmtId="1001" quotePrefix="false"/>
    <xf applyFont="true" applyNumberFormat="true" borderId="0" fillId="0" fontId="5" numFmtId="1000" quotePrefix="false"/>
    <xf applyFont="true" applyNumberFormat="true" borderId="0" fillId="0" fontId="4" numFmtId="1000" quotePrefix="false"/>
    <xf applyAlignment="true" applyFont="true" applyNumberFormat="true" borderId="0" fillId="0" fontId="6" numFmtId="1001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right"/>
    </xf>
    <xf applyAlignment="true" applyBorder="true" applyFont="true" applyNumberFormat="true" borderId="2" fillId="0" fontId="5" numFmtId="1000" quotePrefix="false">
      <alignment horizontal="right"/>
    </xf>
    <xf applyAlignment="true" applyBorder="true" applyFont="true" applyNumberFormat="true" borderId="3" fillId="0" fontId="7" numFmtId="1001" quotePrefix="false">
      <alignment horizontal="center" vertical="center" wrapText="true"/>
    </xf>
    <xf applyAlignment="true" applyBorder="true" applyFont="true" applyNumberFormat="true" borderId="3" fillId="0" fontId="7" numFmtId="1000" quotePrefix="false">
      <alignment horizontal="center" vertical="center" wrapText="true"/>
    </xf>
    <xf applyAlignment="true" applyBorder="true" applyFont="true" applyNumberFormat="true" borderId="4" fillId="0" fontId="7" numFmtId="1001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5" fillId="0" fontId="7" numFmtId="1001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3" fillId="0" fontId="3" numFmtId="1001" quotePrefix="false">
      <alignment horizontal="center"/>
    </xf>
    <xf applyAlignment="true" applyBorder="true" applyFont="true" applyNumberFormat="true" borderId="3" fillId="0" fontId="3" numFmtId="1000" quotePrefix="false">
      <alignment horizontal="center"/>
    </xf>
    <xf applyAlignment="true" applyBorder="true" applyFont="true" applyNumberFormat="true" borderId="3" fillId="0" fontId="8" numFmtId="1000" quotePrefix="false">
      <alignment horizontal="left" vertical="center" wrapText="true"/>
    </xf>
    <xf applyAlignment="true" applyBorder="true" applyFont="true" applyNumberFormat="true" borderId="3" fillId="0" fontId="8" numFmtId="1000" quotePrefix="false">
      <alignment horizontal="center" vertical="center" wrapText="true"/>
    </xf>
    <xf applyAlignment="true" applyBorder="true" applyFont="true" applyNumberFormat="true" borderId="3" fillId="0" fontId="8" numFmtId="1002" quotePrefix="false">
      <alignment horizontal="right" vertical="center" wrapText="true"/>
    </xf>
    <xf applyAlignment="true" applyBorder="true" applyFont="true" applyNumberFormat="true" borderId="3" fillId="0" fontId="9" numFmtId="1000" quotePrefix="false">
      <alignment horizontal="left" vertical="center" wrapText="true"/>
    </xf>
    <xf applyAlignment="true" applyBorder="true" applyFont="true" applyNumberFormat="true" borderId="3" fillId="0" fontId="9" numFmtId="1000" quotePrefix="false">
      <alignment horizontal="center" vertical="center" wrapText="true"/>
    </xf>
    <xf applyAlignment="true" applyBorder="true" applyFont="true" applyNumberFormat="true" borderId="3" fillId="0" fontId="9" numFmtId="1002" quotePrefix="false">
      <alignment horizontal="right" vertical="center" wrapText="true"/>
    </xf>
    <xf applyAlignment="true" applyBorder="true" applyFont="true" applyNumberFormat="true" borderId="3" fillId="0" fontId="8" numFmtId="1000" quotePrefix="false">
      <alignment horizontal="right" vertical="center" wrapText="true"/>
    </xf>
    <xf applyAlignment="true" applyBorder="true" applyFont="true" applyNumberFormat="true" borderId="3" fillId="0" fontId="9" numFmtId="1000" quotePrefix="false">
      <alignment horizontal="right" vertical="center" wrapText="true"/>
    </xf>
    <xf applyFont="true" applyNumberFormat="true" borderId="0" fillId="0" fontId="1" numFmtId="1000" quotePrefix="false"/>
    <xf applyFont="true" applyNumberFormat="true" borderId="0" fillId="0" fontId="1" numFmtId="1001" quotePrefix="false"/>
    <xf applyFont="true" applyNumberFormat="true" borderId="0" fillId="0" fontId="1" numFmtId="1000" quotePrefix="false"/>
    <xf applyAlignment="true" applyFont="true" applyNumberFormat="true" borderId="0" fillId="0" fontId="10" numFmtId="1001" quotePrefix="false">
      <alignment horizontal="left" vertical="center"/>
    </xf>
    <xf applyAlignment="true" applyFont="true" applyNumberFormat="true" borderId="0" fillId="0" fontId="11" numFmtId="1001" quotePrefix="false">
      <alignment horizontal="center" vertical="top" wrapText="true"/>
    </xf>
    <xf applyAlignment="true" applyFont="true" applyNumberFormat="true" borderId="0" fillId="0" fontId="11" numFmtId="1000" quotePrefix="false">
      <alignment horizontal="center" vertical="top" wrapText="true"/>
    </xf>
    <xf applyAlignment="true" applyFont="true" applyNumberFormat="true" borderId="0" fillId="0" fontId="11" numFmtId="1001" quotePrefix="false">
      <alignment horizontal="center"/>
    </xf>
    <xf applyAlignment="true" applyFont="true" applyNumberFormat="true" borderId="0" fillId="0" fontId="11" numFmtId="1000" quotePrefix="false">
      <alignment horizontal="center"/>
    </xf>
    <xf applyAlignment="true" applyFont="true" applyNumberFormat="true" borderId="0" fillId="0" fontId="11" numFmtId="1001" quotePrefix="false">
      <alignment horizontal="left" vertical="top"/>
    </xf>
    <xf applyAlignment="true" applyFont="true" applyNumberFormat="true" borderId="0" fillId="0" fontId="11" numFmtId="1001" quotePrefix="false">
      <alignment horizontal="center" vertical="top"/>
    </xf>
    <xf applyAlignment="true" applyFont="true" applyNumberFormat="true" borderId="0" fillId="0" fontId="11" numFmtId="1000" quotePrefix="false">
      <alignment horizontal="right" vertical="top"/>
    </xf>
    <xf applyFont="true" applyNumberFormat="true" borderId="0" fillId="0" fontId="12" numFmtId="1001" quotePrefix="false"/>
    <xf applyFont="true" applyNumberFormat="true" borderId="0" fillId="0" fontId="12" numFmtId="1000" quotePrefix="false"/>
    <xf applyAlignment="true" applyFont="true" applyNumberFormat="true" borderId="0" fillId="0" fontId="11" numFmtId="1001" quotePrefix="false">
      <alignment vertical="center"/>
    </xf>
    <xf applyFont="true" applyNumberFormat="true" borderId="0" fillId="0" fontId="11" numFmtId="1000" quotePrefix="false"/>
    <xf applyAlignment="true" applyFont="true" applyNumberFormat="true" borderId="0" fillId="0" fontId="0" numFmtId="1001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Font="true" applyNumberFormat="true" borderId="0" fillId="0" fontId="4" numFmtId="1001" quotePrefix="false">
      <alignment horizontal="center"/>
    </xf>
    <xf applyAlignment="true" applyFont="true" applyNumberFormat="true" borderId="0" fillId="0" fontId="13" numFmtId="1001" quotePrefix="false">
      <alignment horizontal="left" vertical="center"/>
    </xf>
    <xf applyAlignment="true" applyFont="true" applyNumberFormat="true" borderId="0" fillId="0" fontId="13" numFmtId="1001" quotePrefix="false">
      <alignment horizontal="center" vertical="center"/>
    </xf>
    <xf applyAlignment="true" applyFont="true" applyNumberFormat="true" borderId="0" fillId="0" fontId="4" numFmtId="1000" quotePrefix="false">
      <alignment horizontal="right"/>
    </xf>
    <xf applyAlignment="true" applyBorder="true" applyFont="true" applyNumberFormat="true" borderId="3" fillId="0" fontId="8" numFmtId="1001" quotePrefix="false">
      <alignment horizontal="center" vertical="center" wrapText="true"/>
    </xf>
    <xf applyAlignment="true" applyBorder="true" applyFont="true" applyNumberFormat="true" borderId="3" fillId="0" fontId="14" numFmtId="1000" quotePrefix="false">
      <alignment horizontal="left" vertical="center" wrapText="true"/>
    </xf>
    <xf applyAlignment="true" applyBorder="true" applyFont="true" applyNumberFormat="true" borderId="3" fillId="0" fontId="14" numFmtId="1000" quotePrefix="false">
      <alignment horizontal="center" vertical="center" wrapText="true"/>
    </xf>
    <xf applyAlignment="true" applyBorder="true" applyFont="true" applyNumberFormat="true" borderId="3" fillId="0" fontId="14" numFmtId="1001" quotePrefix="false">
      <alignment horizontal="center" vertical="center" wrapText="true"/>
    </xf>
    <xf applyAlignment="true" applyBorder="true" applyFont="true" applyNumberFormat="true" borderId="3" fillId="0" fontId="14" numFmtId="1002" quotePrefix="false">
      <alignment horizontal="right" vertical="center" wrapText="true"/>
    </xf>
    <xf applyAlignment="true" applyFont="true" applyNumberFormat="true" borderId="0" fillId="0" fontId="8" numFmtId="1001" quotePrefix="false">
      <alignment horizontal="center" vertical="center" wrapText="true"/>
    </xf>
    <xf applyAlignment="true" applyBorder="true" applyFont="true" applyNumberFormat="true" borderId="3" fillId="0" fontId="9" numFmtId="1001" quotePrefix="false">
      <alignment horizontal="center" vertical="center" wrapText="true"/>
    </xf>
    <xf applyAlignment="true" applyBorder="true" applyFont="true" applyNumberFormat="true" borderId="3" fillId="0" fontId="15" numFmtId="1000" quotePrefix="false">
      <alignment horizontal="left" vertical="center" wrapText="true"/>
    </xf>
    <xf applyAlignment="true" applyBorder="true" applyFont="true" applyNumberFormat="true" borderId="3" fillId="0" fontId="15" numFmtId="1001" quotePrefix="false">
      <alignment horizontal="center" vertical="center" wrapText="true"/>
    </xf>
    <xf applyAlignment="true" applyBorder="true" applyFont="true" applyNumberFormat="true" borderId="3" fillId="0" fontId="15" numFmtId="1002" quotePrefix="false">
      <alignment horizontal="right" vertical="center" wrapText="true"/>
    </xf>
    <xf applyAlignment="true" applyBorder="true" applyFont="true" applyNumberFormat="true" borderId="3" fillId="0" fontId="15" numFmtId="1000" quotePrefix="false">
      <alignment horizontal="right" vertical="center" wrapText="true"/>
    </xf>
    <xf applyFont="true" applyNumberFormat="true" borderId="0" fillId="0" fontId="16" numFmtId="1000" quotePrefix="false"/>
    <xf applyFont="true" applyNumberFormat="true" borderId="0" fillId="0" fontId="17" numFmtId="1000" quotePrefix="false"/>
    <xf applyAlignment="true" applyFont="true" applyNumberFormat="true" borderId="0" fillId="0" fontId="18" numFmtId="1000" quotePrefix="false">
      <alignment horizontal="right"/>
    </xf>
    <xf applyFont="true" applyNumberFormat="true" borderId="0" fillId="0" fontId="19" numFmtId="1000" quotePrefix="false"/>
    <xf applyAlignment="true" applyFont="true" applyNumberFormat="true" borderId="0" fillId="0" fontId="20" numFmtId="1000" quotePrefix="false">
      <alignment horizontal="center"/>
    </xf>
    <xf applyAlignment="true" applyFont="true" applyNumberFormat="true" borderId="0" fillId="0" fontId="20" numFmtId="1000" quotePrefix="false">
      <alignment horizontal="center" vertical="center" wrapText="true"/>
    </xf>
    <xf applyFont="true" applyNumberFormat="true" borderId="0" fillId="0" fontId="21" numFmtId="1000" quotePrefix="false"/>
    <xf applyAlignment="true" applyBorder="true" applyFont="true" applyNumberFormat="true" borderId="6" fillId="0" fontId="22" numFmtId="1000" quotePrefix="false">
      <alignment horizontal="right"/>
    </xf>
    <xf applyAlignment="true" applyBorder="true" applyFont="true" applyNumberFormat="true" borderId="7" fillId="0" fontId="22" numFmtId="1000" quotePrefix="false">
      <alignment horizontal="right"/>
    </xf>
    <xf applyAlignment="true" applyBorder="true" applyFont="true" applyNumberFormat="true" borderId="8" fillId="0" fontId="21" numFmtId="1000" quotePrefix="false">
      <alignment horizontal="center" vertical="center" wrapText="true"/>
    </xf>
    <xf applyAlignment="true" applyBorder="true" applyFont="true" applyNumberFormat="true" borderId="9" fillId="0" fontId="21" numFmtId="1000" quotePrefix="false">
      <alignment horizontal="center" vertical="center"/>
    </xf>
    <xf applyAlignment="true" applyBorder="true" applyFont="true" applyNumberFormat="true" borderId="10" fillId="0" fontId="21" numFmtId="1000" quotePrefix="false">
      <alignment horizontal="center" vertical="center"/>
    </xf>
    <xf applyAlignment="true" applyBorder="true" applyFont="true" applyNumberFormat="true" borderId="11" fillId="0" fontId="21" numFmtId="1000" quotePrefix="false">
      <alignment horizontal="center" wrapText="true"/>
    </xf>
    <xf applyAlignment="true" applyBorder="true" applyFont="true" applyNumberFormat="true" borderId="12" fillId="0" fontId="21" numFmtId="1000" quotePrefix="false">
      <alignment horizontal="center" vertical="center"/>
    </xf>
    <xf applyAlignment="true" applyBorder="true" applyFont="true" applyNumberFormat="true" borderId="12" fillId="0" fontId="21" numFmtId="1000" quotePrefix="false">
      <alignment horizontal="center" vertical="center" wrapText="true"/>
    </xf>
    <xf applyAlignment="true" applyBorder="true" applyFont="true" applyNumberFormat="true" borderId="13" fillId="0" fontId="21" numFmtId="1000" quotePrefix="false">
      <alignment horizontal="center" vertical="center" wrapText="true"/>
    </xf>
    <xf applyAlignment="true" applyBorder="true" applyFont="true" applyNumberFormat="true" borderId="12" fillId="0" fontId="21" numFmtId="1003" quotePrefix="false">
      <alignment horizontal="center" vertical="center"/>
    </xf>
    <xf applyAlignment="true" applyBorder="true" applyFont="true" applyNumberFormat="true" borderId="3" fillId="0" fontId="21" numFmtId="1000" quotePrefix="false">
      <alignment horizontal="center" vertical="center"/>
    </xf>
    <xf applyAlignment="true" applyBorder="true" applyFont="true" applyNumberFormat="true" borderId="3" fillId="0" fontId="21" numFmtId="1000" quotePrefix="false">
      <alignment horizontal="left" vertical="top" wrapText="true"/>
    </xf>
    <xf applyAlignment="true" applyBorder="true" applyFont="true" applyNumberFormat="true" borderId="14" fillId="0" fontId="21" numFmtId="1000" quotePrefix="false">
      <alignment horizontal="left" vertical="top" wrapText="true"/>
    </xf>
    <xf applyAlignment="true" applyBorder="true" applyFont="true" applyNumberFormat="true" borderId="3" fillId="0" fontId="21" numFmtId="1003" quotePrefix="false">
      <alignment horizontal="center" vertical="center"/>
    </xf>
    <xf applyAlignment="true" applyBorder="true" applyFont="true" applyNumberFormat="true" borderId="3" fillId="0" fontId="23" numFmtId="1000" quotePrefix="false">
      <alignment horizontal="center" vertical="center"/>
    </xf>
    <xf applyAlignment="true" applyBorder="true" applyFont="true" applyNumberFormat="true" borderId="3" fillId="0" fontId="23" numFmtId="1000" quotePrefix="false">
      <alignment horizontal="left" vertical="top" wrapText="true"/>
    </xf>
    <xf applyAlignment="true" applyBorder="true" applyFont="true" applyNumberFormat="true" borderId="14" fillId="0" fontId="23" numFmtId="1000" quotePrefix="false">
      <alignment horizontal="left" vertical="top" wrapText="true"/>
    </xf>
    <xf applyAlignment="true" applyBorder="true" applyFont="true" applyNumberFormat="true" borderId="3" fillId="0" fontId="23" numFmtId="1003" quotePrefix="false">
      <alignment horizontal="center" vertical="center"/>
    </xf>
    <xf applyAlignment="true" applyBorder="true" applyFont="true" applyNumberFormat="true" borderId="15" fillId="0" fontId="23" numFmtId="1000" quotePrefix="false">
      <alignment horizontal="center" vertical="center"/>
    </xf>
    <xf applyBorder="true" applyFont="true" applyNumberFormat="true" borderId="3" fillId="0" fontId="23" numFmtId="1000" quotePrefix="false"/>
    <xf applyAlignment="true" applyBorder="true" applyFont="true" applyNumberFormat="true" borderId="16" fillId="0" fontId="21" numFmtId="1000" quotePrefix="false">
      <alignment horizontal="center" vertical="top" wrapText="true"/>
    </xf>
    <xf applyAlignment="true" applyBorder="true" applyFont="true" applyNumberFormat="true" borderId="14" fillId="0" fontId="21" numFmtId="1000" quotePrefix="false">
      <alignment horizontal="center" vertical="top" wrapText="true"/>
    </xf>
    <xf applyFont="true" applyNumberFormat="true" borderId="0" fillId="0" fontId="23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MH1048576"/>
  <sheetViews>
    <sheetView showZeros="true" workbookViewId="0"/>
  </sheetViews>
  <sheetFormatPr baseColWidth="8" customHeight="false" defaultColWidth="8.55468778943276" defaultRowHeight="14.3999996185303" zeroHeight="false"/>
  <cols>
    <col customWidth="true" max="1" min="1" outlineLevel="0" style="1" width="31.2187499735678"/>
    <col customWidth="true" max="2" min="2" outlineLevel="0" style="1" width="26.1093737180375"/>
    <col customWidth="true" max="3" min="3" outlineLevel="0" width="14.4414056559359"/>
    <col customWidth="true" max="4" min="4" outlineLevel="0" width="12.441406670933"/>
    <col customWidth="true" max="1022" min="1016" outlineLevel="0" width="9.1093749022008"/>
  </cols>
  <sheetData>
    <row outlineLevel="0" r="1">
      <c r="A1" s="2" t="n"/>
      <c r="B1" s="3" t="s">
        <v>0</v>
      </c>
      <c r="C1" s="3" t="s"/>
      <c r="D1" s="3" t="s"/>
      <c r="F1" s="4" t="n"/>
      <c r="G1" s="4" t="n"/>
      <c r="H1" s="4" t="n"/>
    </row>
    <row outlineLevel="0" r="2">
      <c r="A2" s="5" t="n"/>
      <c r="B2" s="6" t="n"/>
      <c r="C2" s="7" t="n"/>
      <c r="D2" s="8" t="n"/>
      <c r="F2" s="4" t="n"/>
      <c r="G2" s="4" t="n"/>
      <c r="H2" s="4" t="n"/>
    </row>
    <row customHeight="true" ht="14.3999996185303" outlineLevel="0" r="3">
      <c r="A3" s="9" t="s">
        <v>1</v>
      </c>
      <c r="B3" s="9" t="s"/>
      <c r="C3" s="9" t="s"/>
      <c r="D3" s="9" t="s"/>
      <c r="F3" s="4" t="n"/>
      <c r="G3" s="4" t="n"/>
      <c r="H3" s="4" t="n"/>
    </row>
    <row customHeight="true" ht="14.3999996185303" outlineLevel="0" r="4">
      <c r="A4" s="9" t="s"/>
      <c r="B4" s="9" t="s"/>
      <c r="C4" s="9" t="s"/>
      <c r="D4" s="9" t="s"/>
      <c r="F4" s="4" t="n"/>
      <c r="G4" s="4" t="n"/>
      <c r="H4" s="4" t="n"/>
    </row>
    <row customHeight="true" ht="14.3999996185303" outlineLevel="0" r="5">
      <c r="A5" s="9" t="s"/>
      <c r="B5" s="9" t="s"/>
      <c r="C5" s="9" t="s"/>
      <c r="D5" s="9" t="s"/>
      <c r="F5" s="4" t="n"/>
      <c r="G5" s="4" t="n"/>
      <c r="H5" s="4" t="n"/>
    </row>
    <row customHeight="true" ht="14.3999996185303" outlineLevel="0" r="6">
      <c r="A6" s="9" t="s"/>
      <c r="B6" s="9" t="s"/>
      <c r="C6" s="9" t="s"/>
      <c r="D6" s="9" t="s"/>
      <c r="F6" s="4" t="n"/>
      <c r="G6" s="4" t="n"/>
      <c r="H6" s="4" t="n"/>
    </row>
    <row customHeight="true" ht="14.3999996185303" outlineLevel="0" r="7">
      <c r="A7" s="9" t="s"/>
      <c r="B7" s="9" t="s"/>
      <c r="C7" s="9" t="s"/>
      <c r="D7" s="9" t="s"/>
      <c r="F7" s="4" t="n"/>
      <c r="G7" s="4" t="n"/>
      <c r="H7" s="4" t="n"/>
    </row>
    <row customHeight="true" ht="37.7999992370605" outlineLevel="0" r="8">
      <c r="A8" s="9" t="s"/>
      <c r="B8" s="9" t="s"/>
      <c r="C8" s="9" t="s"/>
      <c r="D8" s="9" t="s"/>
      <c r="F8" s="4" t="n"/>
      <c r="G8" s="4" t="n"/>
      <c r="H8" s="4" t="n"/>
    </row>
    <row outlineLevel="0" r="9">
      <c r="A9" s="5" t="n"/>
      <c r="B9" s="6" t="n"/>
      <c r="C9" s="7" t="n"/>
      <c r="D9" s="8" t="n"/>
      <c r="F9" s="4" t="n"/>
      <c r="G9" s="4" t="n"/>
      <c r="H9" s="4" t="n"/>
    </row>
    <row outlineLevel="0" r="10">
      <c r="A10" s="5" t="n"/>
      <c r="B10" s="6" t="n"/>
      <c r="C10" s="7" t="n"/>
      <c r="D10" s="8" t="n"/>
      <c r="F10" s="4" t="n"/>
      <c r="G10" s="4" t="n"/>
      <c r="H10" s="4" t="n"/>
    </row>
    <row outlineLevel="0" r="11">
      <c r="A11" s="5" t="n"/>
      <c r="B11" s="6" t="n"/>
      <c r="C11" s="10" t="s">
        <v>2</v>
      </c>
      <c r="D11" s="11" t="s"/>
      <c r="F11" s="4" t="n"/>
      <c r="G11" s="4" t="n"/>
      <c r="H11" s="4" t="n"/>
    </row>
    <row customHeight="true" ht="16.0499992370605" outlineLevel="0" r="12">
      <c r="A12" s="12" t="s">
        <v>3</v>
      </c>
      <c r="B12" s="12" t="s">
        <v>4</v>
      </c>
      <c r="C12" s="13" t="s">
        <v>5</v>
      </c>
      <c r="D12" s="13" t="s">
        <v>6</v>
      </c>
    </row>
    <row outlineLevel="0" r="13">
      <c r="A13" s="14" t="s"/>
      <c r="B13" s="14" t="s"/>
      <c r="C13" s="15" t="s"/>
      <c r="D13" s="15" t="s"/>
    </row>
    <row outlineLevel="0" r="14">
      <c r="A14" s="14" t="s"/>
      <c r="B14" s="14" t="s"/>
      <c r="C14" s="15" t="s"/>
      <c r="D14" s="15" t="s"/>
    </row>
    <row customHeight="true" ht="0.449999988079071" outlineLevel="0" r="15">
      <c r="A15" s="16" t="s"/>
      <c r="B15" s="16" t="s"/>
      <c r="C15" s="17" t="s"/>
      <c r="D15" s="17" t="s"/>
    </row>
    <row outlineLevel="0" r="16">
      <c r="A16" s="18" t="n">
        <v>1</v>
      </c>
      <c r="B16" s="18" t="n">
        <v>3</v>
      </c>
      <c r="C16" s="19" t="n">
        <v>4</v>
      </c>
      <c r="D16" s="19" t="n">
        <v>5</v>
      </c>
    </row>
    <row ht="19.2000007629395" outlineLevel="0" r="17">
      <c r="A17" s="20" t="s">
        <v>7</v>
      </c>
      <c r="B17" s="21" t="s">
        <v>8</v>
      </c>
      <c r="C17" s="22" t="n">
        <f aca="false" ca="false" dt2D="false" dtr="false" t="normal">C18+C38</f>
        <v>39166.700000000004</v>
      </c>
      <c r="D17" s="22" t="n">
        <f aca="false" ca="false" dt2D="false" dtr="false" t="normal">D18+D38</f>
        <v>38998.816999999995</v>
      </c>
    </row>
    <row outlineLevel="0" r="18">
      <c r="A18" s="20" t="s">
        <v>9</v>
      </c>
      <c r="B18" s="21" t="s">
        <v>10</v>
      </c>
      <c r="C18" s="22" t="n">
        <f aca="false" ca="false" dt2D="false" dtr="false" t="normal">C19+C27</f>
        <v>160.1</v>
      </c>
      <c r="D18" s="22" t="n">
        <f aca="false" ca="false" dt2D="false" dtr="false" t="normal">D19+D27+D35+D22</f>
        <v>281.878</v>
      </c>
    </row>
    <row outlineLevel="0" r="19">
      <c r="A19" s="20" t="s">
        <v>11</v>
      </c>
      <c r="B19" s="21" t="s">
        <v>12</v>
      </c>
      <c r="C19" s="22" t="n">
        <f aca="false" ca="false" dt2D="false" dtr="false" t="normal">C20</f>
        <v>160</v>
      </c>
      <c r="D19" s="22" t="n">
        <f aca="false" ca="false" dt2D="false" dtr="false" t="normal">D20</f>
        <v>148.572</v>
      </c>
    </row>
    <row outlineLevel="0" r="20">
      <c r="A20" s="20" t="s">
        <v>13</v>
      </c>
      <c r="B20" s="21" t="s">
        <v>14</v>
      </c>
      <c r="C20" s="22" t="n">
        <f aca="false" ca="false" dt2D="false" dtr="false" t="normal">C21</f>
        <v>160</v>
      </c>
      <c r="D20" s="22" t="n">
        <f aca="false" ca="false" dt2D="false" dtr="false" t="normal">D21</f>
        <v>148.572</v>
      </c>
    </row>
    <row ht="57.5999984741211" outlineLevel="0" r="21">
      <c r="A21" s="23" t="s">
        <v>15</v>
      </c>
      <c r="B21" s="24" t="s">
        <v>16</v>
      </c>
      <c r="C21" s="25" t="n">
        <v>160</v>
      </c>
      <c r="D21" s="25" t="n">
        <v>148.572</v>
      </c>
    </row>
    <row ht="19.2000007629395" outlineLevel="0" r="22">
      <c r="A22" s="20" t="s">
        <v>17</v>
      </c>
      <c r="B22" s="21" t="s">
        <v>18</v>
      </c>
      <c r="C22" s="26" t="s">
        <v>19</v>
      </c>
      <c r="D22" s="22" t="n">
        <f aca="false" ca="false" dt2D="false" dtr="false" t="normal">D23</f>
        <v>86.036</v>
      </c>
    </row>
    <row outlineLevel="0" r="23">
      <c r="A23" s="20" t="s">
        <v>20</v>
      </c>
      <c r="B23" s="21" t="s">
        <v>21</v>
      </c>
      <c r="C23" s="26" t="s">
        <v>19</v>
      </c>
      <c r="D23" s="22" t="n">
        <f aca="false" ca="false" dt2D="false" dtr="false" t="normal">D24</f>
        <v>86.036</v>
      </c>
    </row>
    <row ht="19.2000007629395" outlineLevel="0" r="24">
      <c r="A24" s="20" t="s">
        <v>22</v>
      </c>
      <c r="B24" s="21" t="s">
        <v>23</v>
      </c>
      <c r="C24" s="26" t="s">
        <v>19</v>
      </c>
      <c r="D24" s="22" t="n">
        <f aca="false" ca="false" dt2D="false" dtr="false" t="normal">D25</f>
        <v>86.036</v>
      </c>
    </row>
    <row ht="28.7999992370605" outlineLevel="0" r="25">
      <c r="A25" s="23" t="s">
        <v>24</v>
      </c>
      <c r="B25" s="24" t="s">
        <v>25</v>
      </c>
      <c r="C25" s="27" t="s">
        <v>19</v>
      </c>
      <c r="D25" s="25" t="n">
        <f aca="false" ca="false" dt2D="false" dtr="false" t="normal">D26</f>
        <v>86.036</v>
      </c>
    </row>
    <row customHeight="true" ht="36" outlineLevel="0" r="26">
      <c r="A26" s="23" t="s">
        <v>26</v>
      </c>
      <c r="B26" s="24" t="s">
        <v>27</v>
      </c>
      <c r="C26" s="27" t="s">
        <v>19</v>
      </c>
      <c r="D26" s="25" t="n">
        <v>86.036</v>
      </c>
    </row>
    <row ht="19.2000007629395" outlineLevel="0" r="27">
      <c r="A27" s="20" t="s">
        <v>28</v>
      </c>
      <c r="B27" s="21" t="s">
        <v>29</v>
      </c>
      <c r="C27" s="22" t="n">
        <v>0.1</v>
      </c>
      <c r="D27" s="22" t="n">
        <v>0.427</v>
      </c>
    </row>
    <row ht="86.4000015258789" outlineLevel="0" r="28">
      <c r="A28" s="20" t="s">
        <v>30</v>
      </c>
      <c r="B28" s="21" t="s">
        <v>31</v>
      </c>
      <c r="C28" s="26" t="s">
        <v>19</v>
      </c>
      <c r="D28" s="22" t="n">
        <f aca="false" ca="false" dt2D="false" dtr="false" t="normal">D29</f>
        <v>0.392</v>
      </c>
    </row>
    <row ht="48" outlineLevel="0" r="29">
      <c r="A29" s="20" t="s">
        <v>32</v>
      </c>
      <c r="B29" s="21" t="s">
        <v>33</v>
      </c>
      <c r="C29" s="26" t="s">
        <v>19</v>
      </c>
      <c r="D29" s="22" t="n">
        <v>0.392</v>
      </c>
    </row>
    <row ht="67.1999969482422" outlineLevel="0" r="30">
      <c r="A30" s="23" t="s">
        <v>34</v>
      </c>
      <c r="B30" s="24" t="s">
        <v>35</v>
      </c>
      <c r="C30" s="27" t="s">
        <v>19</v>
      </c>
      <c r="D30" s="25" t="n">
        <v>0.392</v>
      </c>
    </row>
    <row ht="19.2000007629395" outlineLevel="0" r="31">
      <c r="A31" s="20" t="s">
        <v>36</v>
      </c>
      <c r="B31" s="21" t="s">
        <v>37</v>
      </c>
      <c r="C31" s="22" t="n">
        <f aca="false" ca="false" dt2D="false" dtr="false" t="normal">C32</f>
        <v>0.1</v>
      </c>
      <c r="D31" s="22" t="n">
        <f aca="false" ca="false" dt2D="false" dtr="false" t="normal">D32</f>
        <v>0.034</v>
      </c>
    </row>
    <row ht="57.5999984741211" outlineLevel="0" r="32">
      <c r="A32" s="20" t="s">
        <v>38</v>
      </c>
      <c r="B32" s="21" t="s">
        <v>39</v>
      </c>
      <c r="C32" s="22" t="n">
        <f aca="false" ca="false" dt2D="false" dtr="false" t="normal">C33</f>
        <v>0.1</v>
      </c>
      <c r="D32" s="22" t="n">
        <f aca="false" ca="false" dt2D="false" dtr="false" t="normal">D33</f>
        <v>0.034</v>
      </c>
    </row>
    <row ht="48" outlineLevel="0" r="33">
      <c r="A33" s="23" t="s">
        <v>40</v>
      </c>
      <c r="B33" s="24" t="s">
        <v>41</v>
      </c>
      <c r="C33" s="25" t="n">
        <f aca="false" ca="false" dt2D="false" dtr="false" t="normal">C34</f>
        <v>0.1</v>
      </c>
      <c r="D33" s="25" t="n">
        <f aca="false" ca="false" dt2D="false" dtr="false" t="normal">D34</f>
        <v>0.034</v>
      </c>
    </row>
    <row ht="105.599998474121" outlineLevel="0" r="34">
      <c r="A34" s="23" t="s">
        <v>42</v>
      </c>
      <c r="B34" s="24" t="s">
        <v>43</v>
      </c>
      <c r="C34" s="25" t="n">
        <v>0.1</v>
      </c>
      <c r="D34" s="25" t="n">
        <v>0.034</v>
      </c>
    </row>
    <row outlineLevel="0" r="35">
      <c r="A35" s="20" t="s">
        <v>44</v>
      </c>
      <c r="B35" s="21" t="s">
        <v>45</v>
      </c>
      <c r="C35" s="26" t="s">
        <v>19</v>
      </c>
      <c r="D35" s="22" t="n">
        <f aca="false" ca="false" dt2D="false" dtr="false" t="normal">D36</f>
        <v>46.843</v>
      </c>
    </row>
    <row outlineLevel="0" r="36">
      <c r="A36" s="20" t="s">
        <v>46</v>
      </c>
      <c r="B36" s="21" t="s">
        <v>47</v>
      </c>
      <c r="C36" s="26" t="s">
        <v>19</v>
      </c>
      <c r="D36" s="22" t="n">
        <f aca="false" ca="false" dt2D="false" dtr="false" t="normal">D37</f>
        <v>46.843</v>
      </c>
    </row>
    <row ht="28.7999992370605" outlineLevel="0" r="37">
      <c r="A37" s="23" t="s">
        <v>48</v>
      </c>
      <c r="B37" s="24" t="s">
        <v>49</v>
      </c>
      <c r="C37" s="27" t="s">
        <v>19</v>
      </c>
      <c r="D37" s="25" t="n">
        <v>46.843</v>
      </c>
    </row>
    <row outlineLevel="0" r="38">
      <c r="A38" s="20" t="s">
        <v>50</v>
      </c>
      <c r="B38" s="21" t="s">
        <v>51</v>
      </c>
      <c r="C38" s="22" t="n">
        <f aca="false" ca="false" dt2D="false" dtr="false" t="normal">C39</f>
        <v>39006.600000000006</v>
      </c>
      <c r="D38" s="22" t="n">
        <f aca="false" ca="false" dt2D="false" dtr="false" t="normal">D39</f>
        <v>38716.939</v>
      </c>
    </row>
    <row ht="28.7999992370605" outlineLevel="0" r="39">
      <c r="A39" s="20" t="s">
        <v>52</v>
      </c>
      <c r="B39" s="21" t="s">
        <v>53</v>
      </c>
      <c r="C39" s="22" t="n">
        <f aca="false" ca="false" dt2D="false" dtr="false" t="normal">C40+C45</f>
        <v>39006.600000000006</v>
      </c>
      <c r="D39" s="22" t="n">
        <f aca="false" ca="false" dt2D="false" dtr="false" t="normal">D40+D45</f>
        <v>38716.939</v>
      </c>
    </row>
    <row ht="19.2000007629395" outlineLevel="0" r="40">
      <c r="A40" s="20" t="s">
        <v>54</v>
      </c>
      <c r="B40" s="21" t="s">
        <v>55</v>
      </c>
      <c r="C40" s="22" t="n">
        <f aca="false" ca="false" dt2D="false" dtr="false" t="normal">C41+C43</f>
        <v>38236.700000000004</v>
      </c>
      <c r="D40" s="22" t="n">
        <f aca="false" ca="false" dt2D="false" dtr="false" t="normal">D41+D43</f>
        <v>37948.9</v>
      </c>
    </row>
    <row ht="19.2000007629395" outlineLevel="0" r="41">
      <c r="A41" s="20" t="s">
        <v>56</v>
      </c>
      <c r="B41" s="21" t="s">
        <v>57</v>
      </c>
      <c r="C41" s="22" t="n">
        <f aca="false" ca="false" dt2D="false" dtr="false" t="normal">C42</f>
        <v>37948.9</v>
      </c>
      <c r="D41" s="22" t="n">
        <f aca="false" ca="false" dt2D="false" dtr="false" t="normal">D42</f>
        <v>37948.9</v>
      </c>
    </row>
    <row ht="38.4000015258789" outlineLevel="0" r="42">
      <c r="A42" s="23" t="s">
        <v>58</v>
      </c>
      <c r="B42" s="24" t="s">
        <v>59</v>
      </c>
      <c r="C42" s="25" t="n">
        <v>37948.9</v>
      </c>
      <c r="D42" s="25" t="n">
        <v>37948.9</v>
      </c>
    </row>
    <row ht="19.2000007629395" outlineLevel="0" r="43">
      <c r="A43" s="20" t="s">
        <v>60</v>
      </c>
      <c r="B43" s="21" t="s">
        <v>61</v>
      </c>
      <c r="C43" s="22" t="n">
        <f aca="false" ca="false" dt2D="false" dtr="false" t="normal">C44</f>
        <v>287.8</v>
      </c>
      <c r="D43" s="26" t="n">
        <v>0</v>
      </c>
    </row>
    <row ht="38.4000015258789" outlineLevel="0" r="44">
      <c r="A44" s="23" t="s">
        <v>62</v>
      </c>
      <c r="B44" s="24" t="s">
        <v>63</v>
      </c>
      <c r="C44" s="25" t="n">
        <v>287.8</v>
      </c>
      <c r="D44" s="27" t="n">
        <v>0</v>
      </c>
    </row>
    <row ht="19.2000007629395" outlineLevel="0" r="45">
      <c r="A45" s="20" t="s">
        <v>64</v>
      </c>
      <c r="B45" s="21" t="s">
        <v>65</v>
      </c>
      <c r="C45" s="22" t="n">
        <f aca="false" ca="false" dt2D="false" dtr="false" t="normal">C46</f>
        <v>769.9</v>
      </c>
      <c r="D45" s="22" t="n">
        <f aca="false" ca="false" dt2D="false" dtr="false" t="normal">D46</f>
        <v>768.039</v>
      </c>
    </row>
    <row ht="28.7999992370605" outlineLevel="0" r="46">
      <c r="A46" s="20" t="s">
        <v>66</v>
      </c>
      <c r="B46" s="21" t="s">
        <v>67</v>
      </c>
      <c r="C46" s="22" t="n">
        <f aca="false" ca="false" dt2D="false" dtr="false" t="normal">C47</f>
        <v>769.9</v>
      </c>
      <c r="D46" s="22" t="n">
        <f aca="false" ca="false" dt2D="false" dtr="false" t="normal">D47</f>
        <v>768.039</v>
      </c>
    </row>
    <row ht="38.4000015258789" outlineLevel="0" r="47">
      <c r="A47" s="23" t="s">
        <v>68</v>
      </c>
      <c r="B47" s="24" t="s">
        <v>69</v>
      </c>
      <c r="C47" s="25" t="n">
        <v>769.9</v>
      </c>
      <c r="D47" s="25" t="n">
        <v>768.039</v>
      </c>
    </row>
    <row ht="57.5999984741211" outlineLevel="0" r="48">
      <c r="A48" s="23" t="s">
        <v>70</v>
      </c>
      <c r="B48" s="24" t="s">
        <v>71</v>
      </c>
      <c r="C48" s="25" t="n">
        <v>762.1</v>
      </c>
      <c r="D48" s="25" t="n">
        <v>760.239</v>
      </c>
    </row>
    <row ht="76.8000030517578" outlineLevel="0" r="49">
      <c r="A49" s="23" t="s">
        <v>72</v>
      </c>
      <c r="B49" s="24" t="s">
        <v>73</v>
      </c>
      <c r="C49" s="25" t="n">
        <v>7.8</v>
      </c>
      <c r="D49" s="25" t="n">
        <v>7.8</v>
      </c>
    </row>
    <row outlineLevel="0" r="50">
      <c r="A50" s="2" t="n"/>
      <c r="B50" s="2" t="n"/>
      <c r="C50" s="28" t="n"/>
      <c r="D50" s="28" t="n"/>
    </row>
    <row outlineLevel="0" r="51">
      <c r="A51" s="29" t="n"/>
      <c r="B51" s="29" t="n"/>
      <c r="C51" s="30" t="n"/>
      <c r="D51" s="30" t="n"/>
    </row>
    <row outlineLevel="0" r="52">
      <c r="A52" s="31" t="n"/>
      <c r="B52" s="29" t="n"/>
      <c r="C52" s="30" t="n"/>
      <c r="D52" s="30" t="n"/>
    </row>
    <row customHeight="true" ht="14.5500001907349" outlineLevel="0" r="53">
      <c r="A53" s="32" t="n"/>
      <c r="B53" s="32" t="n"/>
      <c r="C53" s="33" t="n"/>
      <c r="D53" s="33" t="n"/>
    </row>
    <row outlineLevel="0" r="54">
      <c r="A54" s="32" t="n"/>
      <c r="B54" s="32" t="n"/>
      <c r="C54" s="33" t="n"/>
      <c r="D54" s="33" t="n"/>
    </row>
    <row outlineLevel="0" r="55">
      <c r="A55" s="32" t="n"/>
      <c r="B55" s="32" t="n"/>
      <c r="C55" s="33" t="n"/>
      <c r="D55" s="33" t="n"/>
    </row>
    <row customHeight="true" ht="1.04999995231628" outlineLevel="0" r="56">
      <c r="A56" s="32" t="n"/>
      <c r="B56" s="32" t="n"/>
      <c r="C56" s="33" t="n"/>
      <c r="D56" s="33" t="n"/>
    </row>
    <row outlineLevel="0" r="57">
      <c r="A57" s="34" t="n"/>
      <c r="B57" s="34" t="n"/>
      <c r="C57" s="35" t="n"/>
      <c r="D57" s="35" t="n"/>
    </row>
    <row outlineLevel="0" r="58">
      <c r="A58" s="36" t="n"/>
      <c r="B58" s="37" t="n"/>
      <c r="C58" s="38" t="n"/>
      <c r="D58" s="38" t="n"/>
    </row>
    <row hidden="true" ht="14.3999996185303" outlineLevel="0" r="59">
      <c r="A59" s="2" t="n"/>
      <c r="B59" s="2" t="n"/>
      <c r="C59" s="28" t="n"/>
      <c r="D59" s="28" t="n"/>
    </row>
    <row outlineLevel="0" r="60">
      <c r="A60" s="2" t="n"/>
      <c r="B60" s="2" t="n"/>
      <c r="C60" s="28" t="n"/>
      <c r="D60" s="28" t="n"/>
    </row>
    <row outlineLevel="0" r="61">
      <c r="A61" s="29" t="n"/>
      <c r="B61" s="29" t="n"/>
      <c r="C61" s="30" t="n"/>
      <c r="D61" s="30" t="n"/>
    </row>
    <row outlineLevel="0" r="62">
      <c r="A62" s="31" t="n"/>
      <c r="B62" s="39" t="n"/>
      <c r="C62" s="40" t="n"/>
      <c r="D62" s="40" t="n"/>
    </row>
    <row customHeight="true" ht="14.5500001907349" outlineLevel="0" r="63">
      <c r="A63" s="32" t="n"/>
      <c r="B63" s="32" t="n"/>
      <c r="C63" s="33" t="n"/>
      <c r="D63" s="33" t="n"/>
    </row>
    <row outlineLevel="0" r="64">
      <c r="A64" s="32" t="n"/>
      <c r="B64" s="32" t="n"/>
      <c r="C64" s="33" t="n"/>
      <c r="D64" s="33" t="n"/>
    </row>
    <row outlineLevel="0" r="65">
      <c r="A65" s="32" t="n"/>
      <c r="B65" s="32" t="n"/>
      <c r="C65" s="33" t="n"/>
      <c r="D65" s="33" t="n"/>
    </row>
    <row outlineLevel="0" r="66">
      <c r="A66" s="32" t="n"/>
      <c r="B66" s="32" t="n"/>
      <c r="C66" s="33" t="n"/>
      <c r="D66" s="33" t="n"/>
    </row>
    <row outlineLevel="0" r="67">
      <c r="A67" s="34" t="n"/>
      <c r="B67" s="34" t="n"/>
      <c r="C67" s="35" t="n"/>
      <c r="D67" s="35" t="n"/>
    </row>
    <row outlineLevel="0" r="68">
      <c r="A68" s="36" t="n"/>
      <c r="B68" s="37" t="n"/>
      <c r="C68" s="38" t="n"/>
      <c r="D68" s="38" t="n"/>
    </row>
    <row outlineLevel="0" r="69">
      <c r="A69" s="29" t="n"/>
      <c r="B69" s="29" t="n"/>
      <c r="C69" s="30" t="n"/>
      <c r="D69" s="30" t="n"/>
    </row>
    <row outlineLevel="0" r="70">
      <c r="A70" s="41" t="n"/>
      <c r="B70" s="41" t="n"/>
      <c r="C70" s="42" t="n"/>
      <c r="D70" s="42" t="n"/>
    </row>
    <row outlineLevel="0" r="71">
      <c r="A71" s="41" t="n"/>
      <c r="B71" s="37" t="n"/>
      <c r="C71" s="42" t="n"/>
      <c r="D71" s="42" t="n"/>
    </row>
    <row outlineLevel="0" r="72">
      <c r="A72" s="41" t="n"/>
      <c r="B72" s="41" t="n"/>
      <c r="C72" s="42" t="n"/>
      <c r="D72" s="42" t="n"/>
    </row>
    <row outlineLevel="0" r="73">
      <c r="A73" s="41" t="n"/>
      <c r="B73" s="41" t="n"/>
      <c r="C73" s="42" t="n"/>
      <c r="D73" s="42" t="n"/>
    </row>
    <row outlineLevel="0" r="74">
      <c r="A74" s="41" t="n"/>
      <c r="B74" s="41" t="n"/>
      <c r="C74" s="42" t="n"/>
      <c r="D74" s="42" t="n"/>
    </row>
    <row outlineLevel="0" r="75">
      <c r="A75" s="41" t="n"/>
      <c r="B75" s="37" t="n"/>
      <c r="C75" s="42" t="n"/>
      <c r="D75" s="42" t="n"/>
    </row>
    <row outlineLevel="0" r="76">
      <c r="A76" s="41" t="n"/>
      <c r="B76" s="41" t="n"/>
      <c r="C76" s="42" t="n"/>
      <c r="D76" s="42" t="n"/>
    </row>
  </sheetData>
  <mergeCells count="7">
    <mergeCell ref="B1:D1"/>
    <mergeCell ref="A3:D8"/>
    <mergeCell ref="C11:D11"/>
    <mergeCell ref="A12:A15"/>
    <mergeCell ref="B12:B15"/>
    <mergeCell ref="C12:C15"/>
    <mergeCell ref="D12:D15"/>
  </mergeCells>
  <pageMargins bottom="0.748031497001648" footer="0.511811017990112" header="0.511811017990112" left="1.18110227584839" right="0.590551137924194" top="0.748031497001648"/>
  <pageSetup fitToHeight="4" fitToWidth="1" orientation="portrait" paperHeight="297mm" paperSize="9" paperWidth="210mm" scale="100"/>
  <headerFooter>
    <oddHeader>&amp;C&amp;11&amp;"Calibri,Regular"&amp;P_x000A_&amp;12&amp;"-,Regular"</oddHeader>
  </headerFooter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MK1048576"/>
  <sheetViews>
    <sheetView showZeros="true" workbookViewId="0"/>
  </sheetViews>
  <sheetFormatPr baseColWidth="8" customHeight="false" defaultColWidth="8.55468778943276" defaultRowHeight="14.3999996185303" zeroHeight="false"/>
  <cols>
    <col customWidth="true" max="1" min="1" outlineLevel="0" style="1" width="33.4414068400992"/>
    <col customWidth="true" max="2" min="2" outlineLevel="0" style="43" width="6.5546874511004"/>
    <col customWidth="true" max="3" min="3" outlineLevel="0" style="43" width="12.6640618458027"/>
    <col customWidth="true" max="4" min="4" outlineLevel="0" style="43" width="10.3320309229013"/>
    <col customWidth="true" max="5" min="5" outlineLevel="0" style="43" width="9.21875031190015"/>
    <col customWidth="true" max="6" min="6" outlineLevel="0" width="11.7773441484657"/>
    <col customWidth="true" max="7" min="7" outlineLevel="0" width="11.2187499735678"/>
    <col customWidth="true" max="1025" min="1019" outlineLevel="0" width="9.1093749022008"/>
  </cols>
  <sheetData>
    <row customHeight="true" hidden="true" ht="14.5500001907349" outlineLevel="0" r="1">
      <c r="A1" s="2" t="n"/>
      <c r="B1" s="44" t="n"/>
      <c r="C1" s="44" t="n"/>
      <c r="D1" s="44" t="n"/>
      <c r="E1" s="44" t="n"/>
      <c r="F1" s="28" t="n"/>
      <c r="G1" s="28" t="n"/>
    </row>
    <row customHeight="true" ht="14.5500001907349" outlineLevel="0" r="2">
      <c r="A2" s="2" t="n"/>
      <c r="B2" s="44" t="n"/>
      <c r="C2" s="44" t="n"/>
      <c r="D2" s="44" t="n"/>
      <c r="E2" s="45" t="s">
        <v>74</v>
      </c>
      <c r="F2" s="45" t="s"/>
      <c r="G2" s="45" t="s"/>
    </row>
    <row customHeight="true" ht="14.5500001907349" outlineLevel="0" r="3">
      <c r="A3" s="2" t="n"/>
      <c r="B3" s="44" t="n"/>
      <c r="C3" s="44" t="n"/>
      <c r="D3" s="44" t="n"/>
      <c r="E3" s="44" t="n"/>
      <c r="F3" s="28" t="n"/>
      <c r="G3" s="28" t="n"/>
    </row>
    <row customHeight="true" ht="14.5500001907349" outlineLevel="0" r="4">
      <c r="A4" s="9" t="s">
        <v>75</v>
      </c>
      <c r="B4" s="9" t="s"/>
      <c r="C4" s="9" t="s"/>
      <c r="D4" s="9" t="s"/>
      <c r="E4" s="9" t="s"/>
      <c r="F4" s="9" t="s"/>
      <c r="G4" s="9" t="s"/>
    </row>
    <row customHeight="true" ht="14.5500001907349" outlineLevel="0" r="5">
      <c r="A5" s="9" t="s"/>
      <c r="B5" s="9" t="s"/>
      <c r="C5" s="9" t="s"/>
      <c r="D5" s="9" t="s"/>
      <c r="E5" s="9" t="s"/>
      <c r="F5" s="9" t="s"/>
      <c r="G5" s="9" t="s"/>
    </row>
    <row customHeight="true" ht="14.5500001907349" outlineLevel="0" r="6">
      <c r="A6" s="9" t="s"/>
      <c r="B6" s="9" t="s"/>
      <c r="C6" s="9" t="s"/>
      <c r="D6" s="9" t="s"/>
      <c r="E6" s="9" t="s"/>
      <c r="F6" s="9" t="s"/>
      <c r="G6" s="9" t="s"/>
    </row>
    <row customHeight="true" ht="26.3999996185303" outlineLevel="0" r="7">
      <c r="A7" s="9" t="s"/>
      <c r="B7" s="9" t="s"/>
      <c r="C7" s="9" t="s"/>
      <c r="D7" s="9" t="s"/>
      <c r="E7" s="9" t="s"/>
      <c r="F7" s="9" t="s"/>
      <c r="G7" s="9" t="s"/>
    </row>
    <row outlineLevel="0" r="8">
      <c r="A8" s="5" t="n"/>
      <c r="B8" s="46" t="n"/>
      <c r="C8" s="46" t="n"/>
      <c r="D8" s="46" t="n"/>
      <c r="E8" s="46" t="n"/>
      <c r="F8" s="8" t="n"/>
      <c r="G8" s="8" t="n"/>
    </row>
    <row customHeight="true" ht="14.5500001907349" outlineLevel="0" r="9">
      <c r="A9" s="47" t="n"/>
      <c r="B9" s="48" t="n"/>
      <c r="C9" s="48" t="n"/>
      <c r="D9" s="48" t="n"/>
      <c r="E9" s="48" t="n"/>
      <c r="F9" s="8" t="n"/>
      <c r="G9" s="49" t="s">
        <v>2</v>
      </c>
    </row>
    <row customHeight="true" ht="14.5500001907349" outlineLevel="0" r="10">
      <c r="A10" s="12" t="s">
        <v>3</v>
      </c>
      <c r="B10" s="12" t="s">
        <v>76</v>
      </c>
      <c r="C10" s="12" t="s">
        <v>77</v>
      </c>
      <c r="D10" s="12" t="s">
        <v>78</v>
      </c>
      <c r="E10" s="12" t="s">
        <v>79</v>
      </c>
      <c r="F10" s="13" t="s">
        <v>5</v>
      </c>
      <c r="G10" s="13" t="s">
        <v>6</v>
      </c>
    </row>
    <row outlineLevel="0" r="11">
      <c r="A11" s="14" t="s"/>
      <c r="B11" s="14" t="s"/>
      <c r="C11" s="14" t="s"/>
      <c r="D11" s="14" t="s"/>
      <c r="E11" s="14" t="s"/>
      <c r="F11" s="15" t="s"/>
      <c r="G11" s="15" t="s"/>
    </row>
    <row outlineLevel="0" r="12">
      <c r="A12" s="14" t="s"/>
      <c r="B12" s="14" t="s"/>
      <c r="C12" s="14" t="s"/>
      <c r="D12" s="14" t="s"/>
      <c r="E12" s="14" t="s"/>
      <c r="F12" s="15" t="s"/>
      <c r="G12" s="15" t="s"/>
    </row>
    <row customHeight="true" ht="23.3999996185303" outlineLevel="0" r="13">
      <c r="A13" s="16" t="s"/>
      <c r="B13" s="16" t="s"/>
      <c r="C13" s="16" t="s"/>
      <c r="D13" s="16" t="s"/>
      <c r="E13" s="16" t="s"/>
      <c r="F13" s="17" t="s"/>
      <c r="G13" s="17" t="s"/>
    </row>
    <row customHeight="true" ht="13.9499998092651" outlineLevel="0" r="14">
      <c r="A14" s="18" t="n">
        <v>1</v>
      </c>
      <c r="B14" s="18" t="s">
        <v>80</v>
      </c>
      <c r="C14" s="18" t="s">
        <v>81</v>
      </c>
      <c r="D14" s="18" t="s">
        <v>82</v>
      </c>
      <c r="E14" s="18" t="s">
        <v>83</v>
      </c>
      <c r="F14" s="19" t="n">
        <v>6</v>
      </c>
      <c r="G14" s="19" t="n">
        <v>7</v>
      </c>
    </row>
    <row outlineLevel="0" r="15">
      <c r="A15" s="20" t="s">
        <v>84</v>
      </c>
      <c r="B15" s="21" t="n"/>
      <c r="C15" s="50" t="n"/>
      <c r="D15" s="50" t="n"/>
      <c r="E15" s="21" t="n"/>
      <c r="F15" s="22" t="n">
        <f aca="false" ca="false" dt2D="false" dtr="false" t="normal">F16+F30</f>
        <v>40538</v>
      </c>
      <c r="G15" s="22" t="n">
        <f aca="false" ca="false" dt2D="false" dtr="false" t="normal">G16+G30</f>
        <v>40478.87802999999</v>
      </c>
    </row>
    <row ht="66" outlineLevel="0" r="16">
      <c r="A16" s="51" t="s">
        <v>85</v>
      </c>
      <c r="B16" s="52" t="n">
        <v>938</v>
      </c>
      <c r="C16" s="53" t="n"/>
      <c r="D16" s="53" t="n"/>
      <c r="E16" s="52" t="n"/>
      <c r="F16" s="54" t="n">
        <f aca="false" ca="false" dt2D="false" dtr="false" t="normal">F17</f>
        <v>2479.24</v>
      </c>
      <c r="G16" s="54" t="n">
        <f aca="false" ca="false" dt2D="false" dtr="false" t="normal">G17</f>
        <v>2472.44311</v>
      </c>
    </row>
    <row outlineLevel="0" r="17">
      <c r="A17" s="20" t="s">
        <v>86</v>
      </c>
      <c r="B17" s="50" t="s">
        <v>87</v>
      </c>
      <c r="C17" s="50" t="s">
        <v>88</v>
      </c>
      <c r="D17" s="50" t="n"/>
      <c r="E17" s="21" t="n"/>
      <c r="F17" s="22" t="n">
        <f aca="false" ca="false" dt2D="false" dtr="false" t="normal">F18+F28+F21</f>
        <v>2479.24</v>
      </c>
      <c r="G17" s="22" t="n">
        <f aca="false" ca="false" dt2D="false" dtr="false" t="normal">G18+G28+G21</f>
        <v>2472.44311</v>
      </c>
      <c r="H17" s="55" t="n"/>
    </row>
    <row ht="28.7999992370605" outlineLevel="0" r="18">
      <c r="A18" s="20" t="s">
        <v>89</v>
      </c>
      <c r="B18" s="50" t="s">
        <v>87</v>
      </c>
      <c r="C18" s="50" t="s">
        <v>90</v>
      </c>
      <c r="D18" s="50" t="n"/>
      <c r="E18" s="21" t="n"/>
      <c r="F18" s="22" t="n">
        <f aca="false" ca="false" dt2D="false" dtr="false" t="normal">F19</f>
        <v>1326</v>
      </c>
      <c r="G18" s="22" t="n">
        <f aca="false" ca="false" dt2D="false" dtr="false" t="normal">G19</f>
        <v>1321.05</v>
      </c>
    </row>
    <row ht="48" outlineLevel="0" r="19">
      <c r="A19" s="20" t="s">
        <v>91</v>
      </c>
      <c r="B19" s="50" t="s">
        <v>87</v>
      </c>
      <c r="C19" s="50" t="s">
        <v>90</v>
      </c>
      <c r="D19" s="50" t="s">
        <v>92</v>
      </c>
      <c r="E19" s="21" t="n"/>
      <c r="F19" s="22" t="n">
        <f aca="false" ca="false" dt2D="false" dtr="false" t="normal">F20</f>
        <v>1326</v>
      </c>
      <c r="G19" s="22" t="n">
        <f aca="false" ca="false" dt2D="false" dtr="false" t="normal">G20</f>
        <v>1321.05</v>
      </c>
    </row>
    <row ht="38.4000015258789" outlineLevel="0" r="20">
      <c r="A20" s="23" t="s">
        <v>91</v>
      </c>
      <c r="B20" s="56" t="s">
        <v>87</v>
      </c>
      <c r="C20" s="56" t="s">
        <v>90</v>
      </c>
      <c r="D20" s="56" t="s">
        <v>92</v>
      </c>
      <c r="E20" s="24" t="n">
        <v>100</v>
      </c>
      <c r="F20" s="25" t="n">
        <f aca="false" ca="false" dt2D="false" dtr="false" t="normal">1326000/1000</f>
        <v>1326</v>
      </c>
      <c r="G20" s="25" t="n">
        <v>1321.05</v>
      </c>
    </row>
    <row ht="28.7999992370605" outlineLevel="0" r="21">
      <c r="A21" s="20" t="s">
        <v>93</v>
      </c>
      <c r="B21" s="50" t="s">
        <v>87</v>
      </c>
      <c r="C21" s="50" t="s">
        <v>94</v>
      </c>
      <c r="D21" s="50" t="n"/>
      <c r="E21" s="21" t="n"/>
      <c r="F21" s="22" t="n">
        <f aca="false" ca="false" dt2D="false" dtr="false" t="normal">F22+F24</f>
        <v>1069.24</v>
      </c>
      <c r="G21" s="22" t="n">
        <f aca="false" ca="false" dt2D="false" dtr="false" t="normal">G22+G24</f>
        <v>1067.39311</v>
      </c>
    </row>
    <row ht="19.2000007629395" outlineLevel="0" r="22">
      <c r="A22" s="20" t="s">
        <v>95</v>
      </c>
      <c r="B22" s="50" t="s">
        <v>87</v>
      </c>
      <c r="C22" s="50" t="s">
        <v>94</v>
      </c>
      <c r="D22" s="50" t="s">
        <v>96</v>
      </c>
      <c r="E22" s="21" t="n"/>
      <c r="F22" s="22" t="n">
        <f aca="false" ca="false" dt2D="false" dtr="false" t="normal">F23</f>
        <v>105.48</v>
      </c>
      <c r="G22" s="22" t="n">
        <f aca="false" ca="false" dt2D="false" dtr="false" t="normal">G23</f>
        <v>105.48</v>
      </c>
    </row>
    <row ht="38.4000015258789" outlineLevel="0" r="23">
      <c r="A23" s="23" t="s">
        <v>91</v>
      </c>
      <c r="B23" s="56" t="s">
        <v>87</v>
      </c>
      <c r="C23" s="56" t="s">
        <v>94</v>
      </c>
      <c r="D23" s="56" t="s">
        <v>96</v>
      </c>
      <c r="E23" s="24" t="n">
        <v>100</v>
      </c>
      <c r="F23" s="25" t="n">
        <f aca="false" ca="false" dt2D="false" dtr="false" t="normal">105480/1000</f>
        <v>105.48</v>
      </c>
      <c r="G23" s="25" t="n">
        <f aca="false" ca="false" dt2D="false" dtr="false" t="normal">105480/1000</f>
        <v>105.48</v>
      </c>
    </row>
    <row ht="19.2000007629395" outlineLevel="0" r="24">
      <c r="A24" s="20" t="s">
        <v>97</v>
      </c>
      <c r="B24" s="50" t="s">
        <v>87</v>
      </c>
      <c r="C24" s="50" t="s">
        <v>94</v>
      </c>
      <c r="D24" s="50" t="s">
        <v>98</v>
      </c>
      <c r="E24" s="21" t="n"/>
      <c r="F24" s="22" t="n">
        <f aca="false" ca="false" dt2D="false" dtr="false" t="normal">F25+F26+F27</f>
        <v>963.7600000000001</v>
      </c>
      <c r="G24" s="22" t="n">
        <f aca="false" ca="false" dt2D="false" dtr="false" t="normal">SUM(G25:G27)</f>
        <v>961.91311</v>
      </c>
    </row>
    <row ht="38.4000015258789" outlineLevel="0" r="25">
      <c r="A25" s="23" t="s">
        <v>91</v>
      </c>
      <c r="B25" s="56" t="s">
        <v>87</v>
      </c>
      <c r="C25" s="56" t="s">
        <v>94</v>
      </c>
      <c r="D25" s="56" t="s">
        <v>98</v>
      </c>
      <c r="E25" s="24" t="n">
        <v>100</v>
      </c>
      <c r="F25" s="25" t="n">
        <f aca="false" ca="false" dt2D="false" dtr="false" t="normal">719100/1000</f>
        <v>719.1</v>
      </c>
      <c r="G25" s="25" t="n">
        <f aca="false" ca="false" dt2D="false" dtr="false" t="normal">717825.27/1000</f>
        <v>717.82527</v>
      </c>
    </row>
    <row ht="19.2000007629395" outlineLevel="0" r="26">
      <c r="A26" s="23" t="s">
        <v>99</v>
      </c>
      <c r="B26" s="56" t="s">
        <v>87</v>
      </c>
      <c r="C26" s="56" t="s">
        <v>94</v>
      </c>
      <c r="D26" s="56" t="s">
        <v>98</v>
      </c>
      <c r="E26" s="24" t="n">
        <v>200</v>
      </c>
      <c r="F26" s="25" t="n">
        <f aca="false" ca="false" dt2D="false" dtr="false" t="normal">242560/1000</f>
        <v>242.56</v>
      </c>
      <c r="G26" s="25" t="n">
        <f aca="false" ca="false" dt2D="false" dtr="false" t="normal">241999.84/1000</f>
        <v>241.99984</v>
      </c>
    </row>
    <row outlineLevel="0" r="27">
      <c r="A27" s="23" t="s">
        <v>100</v>
      </c>
      <c r="B27" s="50" t="s">
        <v>87</v>
      </c>
      <c r="C27" s="56" t="s">
        <v>94</v>
      </c>
      <c r="D27" s="56" t="s">
        <v>98</v>
      </c>
      <c r="E27" s="24" t="n">
        <v>800</v>
      </c>
      <c r="F27" s="25" t="n">
        <f aca="false" ca="false" dt2D="false" dtr="false" t="normal">2100/1000</f>
        <v>2.1</v>
      </c>
      <c r="G27" s="25" t="n">
        <f aca="false" ca="false" dt2D="false" dtr="false" t="normal">2088/1000</f>
        <v>2.088</v>
      </c>
    </row>
    <row ht="28.7999992370605" outlineLevel="0" r="28">
      <c r="A28" s="20" t="s">
        <v>101</v>
      </c>
      <c r="B28" s="56" t="s">
        <v>87</v>
      </c>
      <c r="C28" s="50" t="s">
        <v>102</v>
      </c>
      <c r="D28" s="50" t="s">
        <v>103</v>
      </c>
      <c r="E28" s="21" t="n"/>
      <c r="F28" s="22" t="n">
        <f aca="false" ca="false" dt2D="false" dtr="false" t="normal">F29</f>
        <v>84</v>
      </c>
      <c r="G28" s="22" t="n">
        <f aca="false" ca="false" dt2D="false" dtr="false" t="normal">G29</f>
        <v>84</v>
      </c>
    </row>
    <row outlineLevel="0" r="29">
      <c r="A29" s="23" t="s">
        <v>100</v>
      </c>
      <c r="B29" s="56" t="s">
        <v>87</v>
      </c>
      <c r="C29" s="56" t="s">
        <v>102</v>
      </c>
      <c r="D29" s="56" t="s">
        <v>103</v>
      </c>
      <c r="E29" s="24" t="n">
        <v>800</v>
      </c>
      <c r="F29" s="25" t="n">
        <f aca="false" ca="false" dt2D="false" dtr="false" t="normal">84000/1000</f>
        <v>84</v>
      </c>
      <c r="G29" s="25" t="n">
        <f aca="false" ca="false" dt2D="false" dtr="false" t="normal">84000/1000</f>
        <v>84</v>
      </c>
    </row>
    <row ht="66" outlineLevel="0" r="30">
      <c r="A30" s="51" t="s">
        <v>104</v>
      </c>
      <c r="B30" s="53" t="s">
        <v>105</v>
      </c>
      <c r="C30" s="53" t="n"/>
      <c r="D30" s="53" t="n"/>
      <c r="E30" s="52" t="n"/>
      <c r="F30" s="54" t="n">
        <f aca="false" ca="false" dt2D="false" dtr="false" t="normal">F31+F50+F63+F68+F83+F87+F96+F104+F114+F118</f>
        <v>38058.76</v>
      </c>
      <c r="G30" s="54" t="n">
        <f aca="false" ca="false" dt2D="false" dtr="false" t="normal">G31+G50+G63+G68+G83+G87+G96+G104+G114+G118</f>
        <v>38006.43491999999</v>
      </c>
    </row>
    <row outlineLevel="0" r="31">
      <c r="A31" s="20" t="s">
        <v>86</v>
      </c>
      <c r="B31" s="50" t="s">
        <v>105</v>
      </c>
      <c r="C31" s="50" t="s">
        <v>88</v>
      </c>
      <c r="D31" s="50" t="n"/>
      <c r="E31" s="21" t="n"/>
      <c r="F31" s="22" t="n">
        <f aca="false" ca="false" dt2D="false" dtr="false" t="normal">F32+F42+F45</f>
        <v>8654.509999999998</v>
      </c>
      <c r="G31" s="22" t="n">
        <f aca="false" ca="false" dt2D="false" dtr="false" t="normal">G32+G42+G45</f>
        <v>8639.376479999999</v>
      </c>
      <c r="H31" s="55" t="n"/>
    </row>
    <row ht="38.4000015258789" outlineLevel="0" r="32">
      <c r="A32" s="20" t="s">
        <v>106</v>
      </c>
      <c r="B32" s="50" t="s">
        <v>105</v>
      </c>
      <c r="C32" s="50" t="s">
        <v>107</v>
      </c>
      <c r="D32" s="50" t="n"/>
      <c r="E32" s="21" t="n"/>
      <c r="F32" s="22" t="n">
        <f aca="false" ca="false" dt2D="false" dtr="false" t="normal">F33++F35+F39</f>
        <v>8337.46</v>
      </c>
      <c r="G32" s="22" t="n">
        <f aca="false" ca="false" dt2D="false" dtr="false" t="normal">G33++G35+G39</f>
        <v>8332.32648</v>
      </c>
    </row>
    <row outlineLevel="0" r="33">
      <c r="A33" s="20" t="s">
        <v>108</v>
      </c>
      <c r="B33" s="50" t="s">
        <v>105</v>
      </c>
      <c r="C33" s="50" t="s">
        <v>107</v>
      </c>
      <c r="D33" s="50" t="s">
        <v>109</v>
      </c>
      <c r="E33" s="21" t="n"/>
      <c r="F33" s="22" t="n">
        <f aca="false" ca="false" dt2D="false" dtr="false" t="normal">F34</f>
        <v>1326</v>
      </c>
      <c r="G33" s="22" t="n">
        <f aca="false" ca="false" dt2D="false" dtr="false" t="normal">G34</f>
        <v>1324.4766499999998</v>
      </c>
    </row>
    <row ht="38.4000015258789" outlineLevel="0" r="34">
      <c r="A34" s="23" t="s">
        <v>91</v>
      </c>
      <c r="B34" s="56" t="s">
        <v>105</v>
      </c>
      <c r="C34" s="56" t="s">
        <v>107</v>
      </c>
      <c r="D34" s="56" t="s">
        <v>109</v>
      </c>
      <c r="E34" s="24" t="n">
        <v>100</v>
      </c>
      <c r="F34" s="25" t="n">
        <f aca="false" ca="false" dt2D="false" dtr="false" t="normal">1326000/1000</f>
        <v>1326</v>
      </c>
      <c r="G34" s="25" t="n">
        <f aca="false" ca="false" dt2D="false" dtr="false" t="normal">1324476.65/1000</f>
        <v>1324.4766499999998</v>
      </c>
    </row>
    <row ht="28.7999992370605" outlineLevel="0" r="35">
      <c r="A35" s="20" t="s">
        <v>110</v>
      </c>
      <c r="B35" s="50" t="s">
        <v>105</v>
      </c>
      <c r="C35" s="50" t="s">
        <v>107</v>
      </c>
      <c r="D35" s="50" t="s">
        <v>111</v>
      </c>
      <c r="E35" s="21" t="n"/>
      <c r="F35" s="22" t="n">
        <f aca="false" ca="false" dt2D="false" dtr="false" t="normal">F36+F37+F38</f>
        <v>6249.36</v>
      </c>
      <c r="G35" s="22" t="n">
        <f aca="false" ca="false" dt2D="false" dtr="false" t="normal">G36+G37+G38</f>
        <v>6247.61</v>
      </c>
    </row>
    <row ht="38.4000015258789" outlineLevel="0" r="36">
      <c r="A36" s="23" t="s">
        <v>91</v>
      </c>
      <c r="B36" s="56" t="s">
        <v>105</v>
      </c>
      <c r="C36" s="56" t="s">
        <v>107</v>
      </c>
      <c r="D36" s="56" t="s">
        <v>111</v>
      </c>
      <c r="E36" s="24" t="n">
        <v>100</v>
      </c>
      <c r="F36" s="25" t="n">
        <f aca="false" ca="false" dt2D="false" dtr="false" t="normal">4287000/1000</f>
        <v>4287</v>
      </c>
      <c r="G36" s="25" t="n">
        <f aca="false" ca="false" dt2D="false" dtr="false" t="normal">4286885.52/1000</f>
        <v>4286.88552</v>
      </c>
    </row>
    <row ht="19.2000007629395" outlineLevel="0" r="37">
      <c r="A37" s="23" t="s">
        <v>99</v>
      </c>
      <c r="B37" s="56" t="s">
        <v>105</v>
      </c>
      <c r="C37" s="56" t="s">
        <v>107</v>
      </c>
      <c r="D37" s="56" t="s">
        <v>111</v>
      </c>
      <c r="E37" s="24" t="n">
        <v>200</v>
      </c>
      <c r="F37" s="25" t="n">
        <f aca="false" ca="false" dt2D="false" dtr="false" t="normal">1951210/1000</f>
        <v>1951.21</v>
      </c>
      <c r="G37" s="25" t="n">
        <f aca="false" ca="false" dt2D="false" dtr="false" t="normal">1949917.48/1000</f>
        <v>1949.91748</v>
      </c>
    </row>
    <row outlineLevel="0" r="38">
      <c r="A38" s="23" t="s">
        <v>100</v>
      </c>
      <c r="B38" s="56" t="s">
        <v>105</v>
      </c>
      <c r="C38" s="56" t="s">
        <v>107</v>
      </c>
      <c r="D38" s="56" t="s">
        <v>111</v>
      </c>
      <c r="E38" s="24" t="n">
        <v>800</v>
      </c>
      <c r="F38" s="25" t="n">
        <f aca="false" ca="false" dt2D="false" dtr="false" t="normal">11150/1000</f>
        <v>11.15</v>
      </c>
      <c r="G38" s="25" t="n">
        <f aca="false" ca="false" dt2D="false" dtr="false" t="normal">10807/1000</f>
        <v>10.807</v>
      </c>
    </row>
    <row ht="48" outlineLevel="0" r="39">
      <c r="A39" s="20" t="s">
        <v>112</v>
      </c>
      <c r="B39" s="50" t="s">
        <v>105</v>
      </c>
      <c r="C39" s="50" t="s">
        <v>107</v>
      </c>
      <c r="D39" s="50" t="s">
        <v>113</v>
      </c>
      <c r="E39" s="21" t="n"/>
      <c r="F39" s="22" t="n">
        <f aca="false" ca="false" dt2D="false" dtr="false" t="normal">F40+F41</f>
        <v>762.1</v>
      </c>
      <c r="G39" s="22" t="n">
        <f aca="false" ca="false" dt2D="false" dtr="false" t="normal">G40+G41</f>
        <v>760.23983</v>
      </c>
    </row>
    <row ht="38.4000015258789" outlineLevel="0" r="40">
      <c r="A40" s="23" t="s">
        <v>91</v>
      </c>
      <c r="B40" s="56" t="s">
        <v>105</v>
      </c>
      <c r="C40" s="56" t="s">
        <v>107</v>
      </c>
      <c r="D40" s="56" t="s">
        <v>113</v>
      </c>
      <c r="E40" s="24" t="n">
        <v>100</v>
      </c>
      <c r="F40" s="25" t="n">
        <f aca="false" ca="false" dt2D="false" dtr="false" t="normal">691450/1000</f>
        <v>691.45</v>
      </c>
      <c r="G40" s="25" t="n">
        <f aca="false" ca="false" dt2D="false" dtr="false" t="normal">689943.63/1000</f>
        <v>689.94363</v>
      </c>
    </row>
    <row ht="19.2000007629395" outlineLevel="0" r="41">
      <c r="A41" s="23" t="s">
        <v>99</v>
      </c>
      <c r="B41" s="56" t="s">
        <v>105</v>
      </c>
      <c r="C41" s="56" t="s">
        <v>107</v>
      </c>
      <c r="D41" s="56" t="s">
        <v>113</v>
      </c>
      <c r="E41" s="24" t="n">
        <v>200</v>
      </c>
      <c r="F41" s="25" t="n">
        <f aca="false" ca="false" dt2D="false" dtr="false" t="normal">70650/1000</f>
        <v>70.65</v>
      </c>
      <c r="G41" s="25" t="n">
        <f aca="false" ca="false" dt2D="false" dtr="false" t="normal">70296.2/1000</f>
        <v>70.2962</v>
      </c>
    </row>
    <row outlineLevel="0" r="42">
      <c r="A42" s="20" t="s">
        <v>114</v>
      </c>
      <c r="B42" s="50" t="s">
        <v>105</v>
      </c>
      <c r="C42" s="50" t="s">
        <v>115</v>
      </c>
      <c r="D42" s="50" t="n"/>
      <c r="E42" s="21" t="n"/>
      <c r="F42" s="22" t="n">
        <f aca="false" ca="false" dt2D="false" dtr="false" t="normal">F43</f>
        <v>10</v>
      </c>
      <c r="G42" s="26" t="n">
        <v>0</v>
      </c>
    </row>
    <row outlineLevel="0" r="43">
      <c r="A43" s="20" t="s">
        <v>116</v>
      </c>
      <c r="B43" s="50" t="s">
        <v>105</v>
      </c>
      <c r="C43" s="50" t="s">
        <v>115</v>
      </c>
      <c r="D43" s="50" t="s">
        <v>117</v>
      </c>
      <c r="E43" s="21" t="n"/>
      <c r="F43" s="22" t="n">
        <f aca="false" ca="false" dt2D="false" dtr="false" t="normal">F44</f>
        <v>10</v>
      </c>
      <c r="G43" s="26" t="n">
        <v>0</v>
      </c>
    </row>
    <row outlineLevel="0" r="44">
      <c r="A44" s="23" t="s">
        <v>100</v>
      </c>
      <c r="B44" s="56" t="s">
        <v>105</v>
      </c>
      <c r="C44" s="56" t="s">
        <v>115</v>
      </c>
      <c r="D44" s="56" t="s">
        <v>117</v>
      </c>
      <c r="E44" s="24" t="n">
        <v>800</v>
      </c>
      <c r="F44" s="25" t="n">
        <f aca="false" ca="false" dt2D="false" dtr="false" t="normal">10000/1000</f>
        <v>10</v>
      </c>
      <c r="G44" s="27" t="n">
        <v>0</v>
      </c>
    </row>
    <row outlineLevel="0" r="45">
      <c r="A45" s="20" t="s">
        <v>118</v>
      </c>
      <c r="B45" s="50" t="s">
        <v>105</v>
      </c>
      <c r="C45" s="50" t="s">
        <v>102</v>
      </c>
      <c r="D45" s="50" t="n"/>
      <c r="E45" s="21" t="n"/>
      <c r="F45" s="22" t="n">
        <f aca="false" ca="false" dt2D="false" dtr="false" t="normal">F46+F48</f>
        <v>307.05</v>
      </c>
      <c r="G45" s="22" t="n">
        <f aca="false" ca="false" dt2D="false" dtr="false" t="normal">G46+G48</f>
        <v>307.05</v>
      </c>
    </row>
    <row ht="48" outlineLevel="0" r="46">
      <c r="A46" s="20" t="s">
        <v>119</v>
      </c>
      <c r="B46" s="50" t="s">
        <v>105</v>
      </c>
      <c r="C46" s="50" t="s">
        <v>102</v>
      </c>
      <c r="D46" s="50" t="s">
        <v>120</v>
      </c>
      <c r="E46" s="21" t="n"/>
      <c r="F46" s="22" t="n">
        <f aca="false" ca="false" dt2D="false" dtr="false" t="normal">F47</f>
        <v>7.8</v>
      </c>
      <c r="G46" s="22" t="n">
        <f aca="false" ca="false" dt2D="false" dtr="false" t="normal">G47</f>
        <v>7.8</v>
      </c>
    </row>
    <row ht="19.2000007629395" outlineLevel="0" r="47">
      <c r="A47" s="23" t="s">
        <v>99</v>
      </c>
      <c r="B47" s="56" t="s">
        <v>105</v>
      </c>
      <c r="C47" s="56" t="s">
        <v>102</v>
      </c>
      <c r="D47" s="56" t="s">
        <v>120</v>
      </c>
      <c r="E47" s="24" t="n">
        <v>200</v>
      </c>
      <c r="F47" s="25" t="n">
        <f aca="false" ca="false" dt2D="false" dtr="false" t="normal">7800/1000</f>
        <v>7.8</v>
      </c>
      <c r="G47" s="25" t="n">
        <f aca="false" ca="false" dt2D="false" dtr="false" t="normal">7800/1000</f>
        <v>7.8</v>
      </c>
    </row>
    <row ht="57.5999984741211" outlineLevel="0" r="48">
      <c r="A48" s="20" t="s">
        <v>121</v>
      </c>
      <c r="B48" s="50" t="s">
        <v>105</v>
      </c>
      <c r="C48" s="50" t="s">
        <v>102</v>
      </c>
      <c r="D48" s="50" t="n">
        <v>4570000270</v>
      </c>
      <c r="E48" s="21" t="n"/>
      <c r="F48" s="22" t="n">
        <f aca="false" ca="false" dt2D="false" dtr="false" t="normal">F49</f>
        <v>299.25</v>
      </c>
      <c r="G48" s="22" t="n">
        <f aca="false" ca="false" dt2D="false" dtr="false" t="normal">G49</f>
        <v>299.25</v>
      </c>
    </row>
    <row ht="19.2000007629395" outlineLevel="0" r="49">
      <c r="A49" s="23" t="s">
        <v>99</v>
      </c>
      <c r="B49" s="56" t="s">
        <v>105</v>
      </c>
      <c r="C49" s="56" t="s">
        <v>102</v>
      </c>
      <c r="D49" s="56" t="n">
        <v>4570000270</v>
      </c>
      <c r="E49" s="24" t="n">
        <v>200</v>
      </c>
      <c r="F49" s="25" t="n">
        <f aca="false" ca="false" dt2D="false" dtr="false" t="normal">299250/1000</f>
        <v>299.25</v>
      </c>
      <c r="G49" s="25" t="n">
        <f aca="false" ca="false" dt2D="false" dtr="false" t="normal">299250/1000</f>
        <v>299.25</v>
      </c>
    </row>
    <row ht="19.2000007629395" outlineLevel="0" r="50">
      <c r="A50" s="20" t="s">
        <v>122</v>
      </c>
      <c r="B50" s="50" t="s">
        <v>105</v>
      </c>
      <c r="C50" s="50" t="s">
        <v>123</v>
      </c>
      <c r="D50" s="50" t="n"/>
      <c r="E50" s="21" t="n"/>
      <c r="F50" s="22" t="n">
        <f aca="false" ca="false" dt2D="false" dtr="false" t="normal">F51+F54</f>
        <v>507.45</v>
      </c>
      <c r="G50" s="22" t="n">
        <f aca="false" ca="false" dt2D="false" dtr="false" t="normal">G51+G54</f>
        <v>507.13577000000004</v>
      </c>
    </row>
    <row ht="28.7999992370605" outlineLevel="0" r="51">
      <c r="A51" s="20" t="s">
        <v>124</v>
      </c>
      <c r="B51" s="50" t="s">
        <v>105</v>
      </c>
      <c r="C51" s="50" t="s">
        <v>125</v>
      </c>
      <c r="D51" s="50" t="n"/>
      <c r="E51" s="21" t="n"/>
      <c r="F51" s="22" t="n">
        <f aca="false" ca="false" dt2D="false" dtr="false" t="normal">F52</f>
        <v>49.64</v>
      </c>
      <c r="G51" s="22" t="n">
        <f aca="false" ca="false" dt2D="false" dtr="false" t="normal">G52</f>
        <v>49.64</v>
      </c>
    </row>
    <row ht="57.5999984741211" outlineLevel="0" r="52">
      <c r="A52" s="20" t="s">
        <v>126</v>
      </c>
      <c r="B52" s="50" t="s">
        <v>105</v>
      </c>
      <c r="C52" s="50" t="s">
        <v>125</v>
      </c>
      <c r="D52" s="50" t="n">
        <v>2190000080</v>
      </c>
      <c r="E52" s="21" t="n"/>
      <c r="F52" s="22" t="n">
        <f aca="false" ca="false" dt2D="false" dtr="false" t="normal">F53</f>
        <v>49.64</v>
      </c>
      <c r="G52" s="22" t="n">
        <f aca="false" ca="false" dt2D="false" dtr="false" t="normal">G53</f>
        <v>49.64</v>
      </c>
    </row>
    <row ht="19.2000007629395" outlineLevel="0" r="53">
      <c r="A53" s="23" t="s">
        <v>99</v>
      </c>
      <c r="B53" s="56" t="s">
        <v>105</v>
      </c>
      <c r="C53" s="56" t="s">
        <v>125</v>
      </c>
      <c r="D53" s="56" t="n">
        <v>2190000080</v>
      </c>
      <c r="E53" s="24" t="n">
        <v>200</v>
      </c>
      <c r="F53" s="25" t="n">
        <v>49.64</v>
      </c>
      <c r="G53" s="25" t="n">
        <v>49.64</v>
      </c>
    </row>
    <row ht="19.2000007629395" outlineLevel="0" r="54">
      <c r="A54" s="20" t="s">
        <v>127</v>
      </c>
      <c r="B54" s="50" t="s">
        <v>105</v>
      </c>
      <c r="C54" s="50" t="s">
        <v>128</v>
      </c>
      <c r="D54" s="50" t="n"/>
      <c r="E54" s="21" t="n"/>
      <c r="F54" s="22" t="n">
        <f aca="false" ca="false" dt2D="false" dtr="false" t="normal">F55+F57+F59+F61</f>
        <v>457.81</v>
      </c>
      <c r="G54" s="22" t="n">
        <f aca="false" ca="false" dt2D="false" dtr="false" t="normal">G55+G57+G59+G61</f>
        <v>457.49577000000005</v>
      </c>
    </row>
    <row ht="38.4000015258789" outlineLevel="0" r="55">
      <c r="A55" s="20" t="s">
        <v>129</v>
      </c>
      <c r="B55" s="50" t="s">
        <v>105</v>
      </c>
      <c r="C55" s="50" t="s">
        <v>128</v>
      </c>
      <c r="D55" s="50" t="n">
        <v>2190000490</v>
      </c>
      <c r="E55" s="21" t="n"/>
      <c r="F55" s="22" t="n">
        <f aca="false" ca="false" dt2D="false" dtr="false" t="normal">F56</f>
        <v>5</v>
      </c>
      <c r="G55" s="22" t="n">
        <f aca="false" ca="false" dt2D="false" dtr="false" t="normal">G56</f>
        <v>5</v>
      </c>
    </row>
    <row ht="19.2000007629395" outlineLevel="0" r="56">
      <c r="A56" s="23" t="s">
        <v>99</v>
      </c>
      <c r="B56" s="56" t="s">
        <v>105</v>
      </c>
      <c r="C56" s="56" t="s">
        <v>128</v>
      </c>
      <c r="D56" s="56" t="n">
        <v>2190000490</v>
      </c>
      <c r="E56" s="24" t="n">
        <v>200</v>
      </c>
      <c r="F56" s="25" t="n">
        <v>5</v>
      </c>
      <c r="G56" s="25" t="n">
        <v>5</v>
      </c>
    </row>
    <row ht="38.4000015258789" outlineLevel="0" r="57">
      <c r="A57" s="20" t="s">
        <v>130</v>
      </c>
      <c r="B57" s="50" t="s">
        <v>105</v>
      </c>
      <c r="C57" s="50" t="s">
        <v>128</v>
      </c>
      <c r="D57" s="50" t="n">
        <v>2190000510</v>
      </c>
      <c r="E57" s="21" t="n"/>
      <c r="F57" s="22" t="n">
        <f aca="false" ca="false" dt2D="false" dtr="false" t="normal">F58</f>
        <v>442.7</v>
      </c>
      <c r="G57" s="22" t="n">
        <f aca="false" ca="false" dt2D="false" dtr="false" t="normal">G58</f>
        <v>442.38577000000004</v>
      </c>
    </row>
    <row ht="19.2000007629395" outlineLevel="0" r="58">
      <c r="A58" s="23" t="s">
        <v>99</v>
      </c>
      <c r="B58" s="56" t="s">
        <v>105</v>
      </c>
      <c r="C58" s="56" t="s">
        <v>128</v>
      </c>
      <c r="D58" s="56" t="n">
        <v>2190000510</v>
      </c>
      <c r="E58" s="24" t="n">
        <v>200</v>
      </c>
      <c r="F58" s="25" t="n">
        <f aca="false" ca="false" dt2D="false" dtr="false" t="normal">442700/1000</f>
        <v>442.7</v>
      </c>
      <c r="G58" s="25" t="n">
        <f aca="false" ca="false" dt2D="false" dtr="false" t="normal">442385.77/1000</f>
        <v>442.38577000000004</v>
      </c>
    </row>
    <row ht="57.5999984741211" outlineLevel="0" r="59">
      <c r="A59" s="20" t="s">
        <v>131</v>
      </c>
      <c r="B59" s="50" t="s">
        <v>105</v>
      </c>
      <c r="C59" s="50" t="s">
        <v>128</v>
      </c>
      <c r="D59" s="50" t="n">
        <v>2190000520</v>
      </c>
      <c r="E59" s="21" t="n"/>
      <c r="F59" s="22" t="n">
        <f aca="false" ca="false" dt2D="false" dtr="false" t="normal">F60</f>
        <v>4.91</v>
      </c>
      <c r="G59" s="22" t="n">
        <f aca="false" ca="false" dt2D="false" dtr="false" t="normal">G60</f>
        <v>4.91</v>
      </c>
    </row>
    <row ht="19.2000007629395" outlineLevel="0" r="60">
      <c r="A60" s="23" t="s">
        <v>99</v>
      </c>
      <c r="B60" s="56" t="s">
        <v>105</v>
      </c>
      <c r="C60" s="56" t="s">
        <v>128</v>
      </c>
      <c r="D60" s="56" t="n">
        <v>2190000520</v>
      </c>
      <c r="E60" s="24" t="n">
        <v>200</v>
      </c>
      <c r="F60" s="25" t="n">
        <f aca="false" ca="false" dt2D="false" dtr="false" t="normal">4910/1000</f>
        <v>4.91</v>
      </c>
      <c r="G60" s="25" t="n">
        <f aca="false" ca="false" dt2D="false" dtr="false" t="normal">4910/1000</f>
        <v>4.91</v>
      </c>
    </row>
    <row ht="48" outlineLevel="0" r="61">
      <c r="A61" s="20" t="s">
        <v>132</v>
      </c>
      <c r="B61" s="50" t="s">
        <v>105</v>
      </c>
      <c r="C61" s="50" t="s">
        <v>128</v>
      </c>
      <c r="D61" s="50" t="n">
        <v>2190000530</v>
      </c>
      <c r="E61" s="21" t="n"/>
      <c r="F61" s="22" t="n">
        <f aca="false" ca="false" dt2D="false" dtr="false" t="normal">F62</f>
        <v>5.2</v>
      </c>
      <c r="G61" s="22" t="n">
        <f aca="false" ca="false" dt2D="false" dtr="false" t="normal">G62</f>
        <v>5.2</v>
      </c>
    </row>
    <row ht="19.2000007629395" outlineLevel="0" r="62">
      <c r="A62" s="23" t="s">
        <v>99</v>
      </c>
      <c r="B62" s="56" t="s">
        <v>105</v>
      </c>
      <c r="C62" s="56" t="s">
        <v>128</v>
      </c>
      <c r="D62" s="56" t="n">
        <v>2190000530</v>
      </c>
      <c r="E62" s="24" t="n">
        <v>200</v>
      </c>
      <c r="F62" s="25" t="n">
        <f aca="false" ca="false" dt2D="false" dtr="false" t="normal">5200/1000</f>
        <v>5.2</v>
      </c>
      <c r="G62" s="25" t="n">
        <f aca="false" ca="false" dt2D="false" dtr="false" t="normal">5200/1000</f>
        <v>5.2</v>
      </c>
    </row>
    <row outlineLevel="0" r="63">
      <c r="A63" s="20" t="s">
        <v>133</v>
      </c>
      <c r="B63" s="50" t="s">
        <v>105</v>
      </c>
      <c r="C63" s="50" t="s">
        <v>134</v>
      </c>
      <c r="D63" s="50" t="n"/>
      <c r="E63" s="21" t="n"/>
      <c r="F63" s="22" t="n">
        <f aca="false" ca="false" dt2D="false" dtr="false" t="normal">F64</f>
        <v>11363.5</v>
      </c>
      <c r="G63" s="22" t="n">
        <f aca="false" ca="false" dt2D="false" dtr="false" t="normal">G64</f>
        <v>11362.65287</v>
      </c>
    </row>
    <row outlineLevel="0" r="64">
      <c r="A64" s="20" t="s">
        <v>135</v>
      </c>
      <c r="B64" s="50" t="s">
        <v>105</v>
      </c>
      <c r="C64" s="50" t="s">
        <v>136</v>
      </c>
      <c r="D64" s="50" t="n"/>
      <c r="E64" s="21" t="n"/>
      <c r="F64" s="22" t="n">
        <f aca="false" ca="false" dt2D="false" dtr="false" t="normal">F65</f>
        <v>11363.5</v>
      </c>
      <c r="G64" s="22" t="n">
        <f aca="false" ca="false" dt2D="false" dtr="false" t="normal">G65</f>
        <v>11362.65287</v>
      </c>
    </row>
    <row ht="38.4000015258789" outlineLevel="0" r="65">
      <c r="A65" s="20" t="s">
        <v>137</v>
      </c>
      <c r="B65" s="50" t="s">
        <v>105</v>
      </c>
      <c r="C65" s="50" t="s">
        <v>136</v>
      </c>
      <c r="D65" s="50" t="n">
        <v>3150000110</v>
      </c>
      <c r="E65" s="21" t="n"/>
      <c r="F65" s="22" t="n">
        <f aca="false" ca="false" dt2D="false" dtr="false" t="normal">F66+F67</f>
        <v>11363.5</v>
      </c>
      <c r="G65" s="22" t="n">
        <f aca="false" ca="false" dt2D="false" dtr="false" t="normal">G66+G67</f>
        <v>11362.65287</v>
      </c>
    </row>
    <row ht="19.2000007629395" outlineLevel="0" r="66">
      <c r="A66" s="23" t="s">
        <v>99</v>
      </c>
      <c r="B66" s="56" t="s">
        <v>105</v>
      </c>
      <c r="C66" s="56" t="s">
        <v>136</v>
      </c>
      <c r="D66" s="56" t="n">
        <v>3150000110</v>
      </c>
      <c r="E66" s="24" t="n">
        <v>200</v>
      </c>
      <c r="F66" s="25" t="n">
        <f aca="false" ca="false" dt2D="false" dtr="false" t="normal">11262400/1000</f>
        <v>11262.4</v>
      </c>
      <c r="G66" s="25" t="n">
        <f aca="false" ca="false" dt2D="false" dtr="false" t="normal">11261552.87/1000</f>
        <v>11261.55287</v>
      </c>
    </row>
    <row outlineLevel="0" r="67">
      <c r="A67" s="23" t="s">
        <v>100</v>
      </c>
      <c r="B67" s="56" t="s">
        <v>105</v>
      </c>
      <c r="C67" s="56" t="s">
        <v>136</v>
      </c>
      <c r="D67" s="56" t="n">
        <v>3150000110</v>
      </c>
      <c r="E67" s="24" t="n">
        <v>800</v>
      </c>
      <c r="F67" s="25" t="n">
        <f aca="false" ca="false" dt2D="false" dtr="false" t="normal">101100/1000</f>
        <v>101.1</v>
      </c>
      <c r="G67" s="25" t="n">
        <f aca="false" ca="false" dt2D="false" dtr="false" t="normal">101100/1000</f>
        <v>101.1</v>
      </c>
    </row>
    <row outlineLevel="0" r="68">
      <c r="A68" s="20" t="s">
        <v>138</v>
      </c>
      <c r="B68" s="50" t="s">
        <v>105</v>
      </c>
      <c r="C68" s="50" t="s">
        <v>139</v>
      </c>
      <c r="D68" s="50" t="n"/>
      <c r="E68" s="21" t="n"/>
      <c r="F68" s="22" t="n">
        <f aca="false" ca="false" dt2D="false" dtr="false" t="normal">F69</f>
        <v>12793.95</v>
      </c>
      <c r="G68" s="22" t="n">
        <f aca="false" ca="false" dt2D="false" dtr="false" t="normal">G69</f>
        <v>12758.068860000001</v>
      </c>
    </row>
    <row outlineLevel="0" r="69">
      <c r="A69" s="20" t="s">
        <v>140</v>
      </c>
      <c r="B69" s="50" t="s">
        <v>105</v>
      </c>
      <c r="C69" s="50" t="s">
        <v>141</v>
      </c>
      <c r="D69" s="50" t="n"/>
      <c r="E69" s="21" t="n"/>
      <c r="F69" s="22" t="n">
        <f aca="false" ca="false" dt2D="false" dtr="false" t="normal">F70+F72+F75+F77+F79+F81</f>
        <v>12793.95</v>
      </c>
      <c r="G69" s="22" t="n">
        <f aca="false" ca="false" dt2D="false" dtr="false" t="normal">G70+G72+G75+G77+G79+G81</f>
        <v>12758.068860000001</v>
      </c>
    </row>
    <row ht="57.5999984741211" outlineLevel="0" r="70">
      <c r="A70" s="20" t="s">
        <v>142</v>
      </c>
      <c r="B70" s="50" t="s">
        <v>105</v>
      </c>
      <c r="C70" s="50" t="s">
        <v>141</v>
      </c>
      <c r="D70" s="50" t="n">
        <v>6100000111</v>
      </c>
      <c r="E70" s="21" t="n"/>
      <c r="F70" s="22" t="n">
        <f aca="false" ca="false" dt2D="false" dtr="false" t="normal">F71</f>
        <v>48</v>
      </c>
      <c r="G70" s="22" t="n">
        <f aca="false" ca="false" dt2D="false" dtr="false" t="normal">G71</f>
        <v>48</v>
      </c>
    </row>
    <row ht="19.2000007629395" outlineLevel="0" r="71">
      <c r="A71" s="23" t="s">
        <v>99</v>
      </c>
      <c r="B71" s="56" t="s">
        <v>105</v>
      </c>
      <c r="C71" s="56" t="s">
        <v>141</v>
      </c>
      <c r="D71" s="56" t="n">
        <v>6100000111</v>
      </c>
      <c r="E71" s="24" t="n">
        <v>200</v>
      </c>
      <c r="F71" s="25" t="n">
        <f aca="false" ca="false" dt2D="false" dtr="false" t="normal">48000/1000</f>
        <v>48</v>
      </c>
      <c r="G71" s="25" t="n">
        <f aca="false" ca="false" dt2D="false" dtr="false" t="normal">48000/1000</f>
        <v>48</v>
      </c>
    </row>
    <row ht="38.4000015258789" outlineLevel="0" r="72">
      <c r="A72" s="20" t="s">
        <v>143</v>
      </c>
      <c r="B72" s="50" t="s">
        <v>105</v>
      </c>
      <c r="C72" s="50" t="s">
        <v>141</v>
      </c>
      <c r="D72" s="50" t="n">
        <v>6100000113</v>
      </c>
      <c r="E72" s="21" t="n"/>
      <c r="F72" s="22" t="n">
        <f aca="false" ca="false" dt2D="false" dtr="false" t="normal">F74+F73</f>
        <v>7749.85</v>
      </c>
      <c r="G72" s="22" t="n">
        <f aca="false" ca="false" dt2D="false" dtr="false" t="normal">G74+G73</f>
        <v>7714.2625499999995</v>
      </c>
    </row>
    <row ht="19.2000007629395" outlineLevel="0" r="73">
      <c r="A73" s="23" t="s">
        <v>99</v>
      </c>
      <c r="B73" s="56" t="s">
        <v>105</v>
      </c>
      <c r="C73" s="56" t="s">
        <v>141</v>
      </c>
      <c r="D73" s="56" t="n">
        <v>6100000113</v>
      </c>
      <c r="E73" s="24" t="n">
        <v>200</v>
      </c>
      <c r="F73" s="25" t="n">
        <f aca="false" ca="false" dt2D="false" dtr="false" t="normal">7458850/1000</f>
        <v>7458.85</v>
      </c>
      <c r="G73" s="25" t="n">
        <f aca="false" ca="false" dt2D="false" dtr="false" t="normal">7423262.55/1000</f>
        <v>7423.2625499999995</v>
      </c>
    </row>
    <row outlineLevel="0" r="74">
      <c r="A74" s="23" t="s">
        <v>100</v>
      </c>
      <c r="B74" s="56" t="s">
        <v>105</v>
      </c>
      <c r="C74" s="56" t="s">
        <v>141</v>
      </c>
      <c r="D74" s="56" t="n">
        <v>6100000113</v>
      </c>
      <c r="E74" s="24" t="n">
        <v>800</v>
      </c>
      <c r="F74" s="25" t="n">
        <f aca="false" ca="false" dt2D="false" dtr="false" t="normal">291000/1000</f>
        <v>291</v>
      </c>
      <c r="G74" s="25" t="n">
        <f aca="false" ca="false" dt2D="false" dtr="false" t="normal">291000/1000</f>
        <v>291</v>
      </c>
    </row>
    <row ht="57.5999984741211" outlineLevel="0" r="75">
      <c r="A75" s="20" t="s">
        <v>144</v>
      </c>
      <c r="B75" s="50" t="s">
        <v>105</v>
      </c>
      <c r="C75" s="50" t="s">
        <v>141</v>
      </c>
      <c r="D75" s="50" t="n">
        <v>6100000115</v>
      </c>
      <c r="E75" s="21" t="n"/>
      <c r="F75" s="22" t="n">
        <f aca="false" ca="false" dt2D="false" dtr="false" t="normal">F76</f>
        <v>508.5</v>
      </c>
      <c r="G75" s="22" t="n">
        <f aca="false" ca="false" dt2D="false" dtr="false" t="normal">G76</f>
        <v>508.46458</v>
      </c>
    </row>
    <row ht="19.2000007629395" outlineLevel="0" r="76">
      <c r="A76" s="23" t="s">
        <v>99</v>
      </c>
      <c r="B76" s="56" t="s">
        <v>105</v>
      </c>
      <c r="C76" s="56" t="s">
        <v>141</v>
      </c>
      <c r="D76" s="56" t="n">
        <v>6100000115</v>
      </c>
      <c r="E76" s="24" t="n">
        <v>200</v>
      </c>
      <c r="F76" s="25" t="n">
        <f aca="false" ca="false" dt2D="false" dtr="false" t="normal">508500/1000</f>
        <v>508.5</v>
      </c>
      <c r="G76" s="25" t="n">
        <f aca="false" ca="false" dt2D="false" dtr="false" t="normal">508464.58/1000</f>
        <v>508.46458</v>
      </c>
    </row>
    <row ht="57.5999984741211" outlineLevel="0" r="77">
      <c r="A77" s="20" t="s">
        <v>145</v>
      </c>
      <c r="B77" s="50" t="s">
        <v>105</v>
      </c>
      <c r="C77" s="50" t="s">
        <v>141</v>
      </c>
      <c r="D77" s="50" t="n">
        <v>6100000116</v>
      </c>
      <c r="E77" s="21" t="n"/>
      <c r="F77" s="22" t="n">
        <f aca="false" ca="false" dt2D="false" dtr="false" t="normal">F78</f>
        <v>1252.2</v>
      </c>
      <c r="G77" s="22" t="n">
        <f aca="false" ca="false" dt2D="false" dtr="false" t="normal">G78</f>
        <v>1252.18238</v>
      </c>
    </row>
    <row ht="19.2000007629395" outlineLevel="0" r="78">
      <c r="A78" s="23" t="s">
        <v>99</v>
      </c>
      <c r="B78" s="56" t="s">
        <v>105</v>
      </c>
      <c r="C78" s="56" t="s">
        <v>141</v>
      </c>
      <c r="D78" s="56" t="n">
        <v>6100000116</v>
      </c>
      <c r="E78" s="24" t="n">
        <v>200</v>
      </c>
      <c r="F78" s="25" t="n">
        <f aca="false" ca="false" dt2D="false" dtr="false" t="normal">1252200/1000</f>
        <v>1252.2</v>
      </c>
      <c r="G78" s="25" t="n">
        <f aca="false" ca="false" dt2D="false" dtr="false" t="normal">1252182.38/1000</f>
        <v>1252.18238</v>
      </c>
    </row>
    <row ht="48" outlineLevel="0" r="79">
      <c r="A79" s="20" t="s">
        <v>146</v>
      </c>
      <c r="B79" s="50" t="s">
        <v>105</v>
      </c>
      <c r="C79" s="50" t="s">
        <v>141</v>
      </c>
      <c r="D79" s="50" t="n">
        <v>6200000118</v>
      </c>
      <c r="E79" s="21" t="n"/>
      <c r="F79" s="22" t="n">
        <f aca="false" ca="false" dt2D="false" dtr="false" t="normal">F80</f>
        <v>2709.4</v>
      </c>
      <c r="G79" s="22" t="n">
        <f aca="false" ca="false" dt2D="false" dtr="false" t="normal">G80</f>
        <v>2709.33745</v>
      </c>
    </row>
    <row ht="19.2000007629395" outlineLevel="0" r="80">
      <c r="A80" s="23" t="s">
        <v>99</v>
      </c>
      <c r="B80" s="56" t="s">
        <v>105</v>
      </c>
      <c r="C80" s="56" t="s">
        <v>141</v>
      </c>
      <c r="D80" s="56" t="n">
        <v>6200000118</v>
      </c>
      <c r="E80" s="24" t="n">
        <v>200</v>
      </c>
      <c r="F80" s="25" t="n">
        <f aca="false" ca="false" dt2D="false" dtr="false" t="normal">2709400/1000</f>
        <v>2709.4</v>
      </c>
      <c r="G80" s="25" t="n">
        <f aca="false" ca="false" dt2D="false" dtr="false" t="normal">2709337.45/1000</f>
        <v>2709.33745</v>
      </c>
    </row>
    <row ht="38.4000015258789" outlineLevel="0" r="81">
      <c r="A81" s="20" t="s">
        <v>147</v>
      </c>
      <c r="B81" s="50" t="s">
        <v>105</v>
      </c>
      <c r="C81" s="50" t="s">
        <v>141</v>
      </c>
      <c r="D81" s="50" t="n">
        <v>6200000120</v>
      </c>
      <c r="E81" s="21" t="n"/>
      <c r="F81" s="22" t="n">
        <f aca="false" ca="false" dt2D="false" dtr="false" t="normal">F82</f>
        <v>526</v>
      </c>
      <c r="G81" s="22" t="n">
        <f aca="false" ca="false" dt2D="false" dtr="false" t="normal">G82</f>
        <v>525.8219</v>
      </c>
    </row>
    <row ht="19.2000007629395" outlineLevel="0" r="82">
      <c r="A82" s="23" t="s">
        <v>99</v>
      </c>
      <c r="B82" s="56" t="s">
        <v>105</v>
      </c>
      <c r="C82" s="56" t="s">
        <v>141</v>
      </c>
      <c r="D82" s="56" t="n">
        <v>6200000120</v>
      </c>
      <c r="E82" s="24" t="n">
        <v>200</v>
      </c>
      <c r="F82" s="25" t="n">
        <f aca="false" ca="false" dt2D="false" dtr="false" t="normal">526000/1000</f>
        <v>526</v>
      </c>
      <c r="G82" s="25" t="n">
        <f aca="false" ca="false" dt2D="false" dtr="false" t="normal">525821.9/1000</f>
        <v>525.8219</v>
      </c>
    </row>
    <row outlineLevel="0" r="83">
      <c r="A83" s="20" t="s">
        <v>148</v>
      </c>
      <c r="B83" s="50" t="s">
        <v>105</v>
      </c>
      <c r="C83" s="50" t="s">
        <v>149</v>
      </c>
      <c r="D83" s="50" t="n"/>
      <c r="E83" s="21" t="n"/>
      <c r="F83" s="22" t="n">
        <f aca="false" ca="false" dt2D="false" dtr="false" t="normal">F84</f>
        <v>10</v>
      </c>
      <c r="G83" s="22" t="n">
        <f aca="false" ca="false" dt2D="false" dtr="false" t="normal">G84</f>
        <v>10</v>
      </c>
    </row>
    <row ht="19.2000007629395" outlineLevel="0" r="84">
      <c r="A84" s="20" t="s">
        <v>150</v>
      </c>
      <c r="B84" s="50" t="s">
        <v>105</v>
      </c>
      <c r="C84" s="50" t="s">
        <v>151</v>
      </c>
      <c r="D84" s="50" t="n"/>
      <c r="E84" s="21" t="n"/>
      <c r="F84" s="22" t="n">
        <f aca="false" ca="false" dt2D="false" dtr="false" t="normal">F85</f>
        <v>10</v>
      </c>
      <c r="G84" s="22" t="n">
        <f aca="false" ca="false" dt2D="false" dtr="false" t="normal">G85</f>
        <v>10</v>
      </c>
    </row>
    <row ht="38.4000015258789" outlineLevel="0" r="85">
      <c r="A85" s="20" t="s">
        <v>152</v>
      </c>
      <c r="B85" s="50" t="s">
        <v>105</v>
      </c>
      <c r="C85" s="50" t="s">
        <v>151</v>
      </c>
      <c r="D85" s="50" t="n">
        <v>4100000180</v>
      </c>
      <c r="E85" s="21" t="n"/>
      <c r="F85" s="22" t="n">
        <f aca="false" ca="false" dt2D="false" dtr="false" t="normal">F86</f>
        <v>10</v>
      </c>
      <c r="G85" s="22" t="n">
        <f aca="false" ca="false" dt2D="false" dtr="false" t="normal">G86</f>
        <v>10</v>
      </c>
    </row>
    <row ht="19.2000007629395" outlineLevel="0" r="86">
      <c r="A86" s="23" t="s">
        <v>99</v>
      </c>
      <c r="B86" s="56" t="s">
        <v>105</v>
      </c>
      <c r="C86" s="56" t="s">
        <v>151</v>
      </c>
      <c r="D86" s="56" t="n">
        <v>4100000180</v>
      </c>
      <c r="E86" s="24" t="n">
        <v>200</v>
      </c>
      <c r="F86" s="25" t="n">
        <f aca="false" ca="false" dt2D="false" dtr="false" t="normal">10000/1000</f>
        <v>10</v>
      </c>
      <c r="G86" s="25" t="n">
        <f aca="false" ca="false" dt2D="false" dtr="false" t="normal">10000/1000</f>
        <v>10</v>
      </c>
    </row>
    <row outlineLevel="0" r="87">
      <c r="A87" s="20" t="s">
        <v>153</v>
      </c>
      <c r="B87" s="50" t="s">
        <v>105</v>
      </c>
      <c r="C87" s="50" t="s">
        <v>154</v>
      </c>
      <c r="D87" s="50" t="n"/>
      <c r="E87" s="21" t="n"/>
      <c r="F87" s="22" t="n">
        <f aca="false" ca="false" dt2D="false" dtr="false" t="normal">F88+F91</f>
        <v>1527.5</v>
      </c>
      <c r="G87" s="22" t="n">
        <f aca="false" ca="false" dt2D="false" dtr="false" t="normal">G88+G91</f>
        <v>1527.5</v>
      </c>
    </row>
    <row ht="19.2000007629395" outlineLevel="0" r="88">
      <c r="A88" s="20" t="s">
        <v>155</v>
      </c>
      <c r="B88" s="50" t="s">
        <v>105</v>
      </c>
      <c r="C88" s="50" t="s">
        <v>156</v>
      </c>
      <c r="D88" s="50" t="n"/>
      <c r="E88" s="21" t="n"/>
      <c r="F88" s="22" t="n">
        <f aca="false" ca="false" dt2D="false" dtr="false" t="normal">F89</f>
        <v>27.5</v>
      </c>
      <c r="G88" s="22" t="n">
        <f aca="false" ca="false" dt2D="false" dtr="false" t="normal">G89</f>
        <v>27.5</v>
      </c>
    </row>
    <row ht="57.5999984741211" outlineLevel="0" r="89">
      <c r="A89" s="20" t="s">
        <v>157</v>
      </c>
      <c r="B89" s="50" t="s">
        <v>105</v>
      </c>
      <c r="C89" s="50" t="s">
        <v>156</v>
      </c>
      <c r="D89" s="50" t="n">
        <v>4280000180</v>
      </c>
      <c r="E89" s="21" t="n"/>
      <c r="F89" s="22" t="n">
        <f aca="false" ca="false" dt2D="false" dtr="false" t="normal">F90</f>
        <v>27.5</v>
      </c>
      <c r="G89" s="22" t="n">
        <f aca="false" ca="false" dt2D="false" dtr="false" t="normal">G90</f>
        <v>27.5</v>
      </c>
    </row>
    <row ht="19.2000007629395" outlineLevel="0" r="90">
      <c r="A90" s="23" t="s">
        <v>99</v>
      </c>
      <c r="B90" s="56" t="s">
        <v>105</v>
      </c>
      <c r="C90" s="56" t="s">
        <v>156</v>
      </c>
      <c r="D90" s="56" t="n">
        <v>4280000180</v>
      </c>
      <c r="E90" s="24" t="n">
        <v>200</v>
      </c>
      <c r="F90" s="25" t="n">
        <f aca="false" ca="false" dt2D="false" dtr="false" t="normal">27500/1000</f>
        <v>27.5</v>
      </c>
      <c r="G90" s="25" t="n">
        <f aca="false" ca="false" dt2D="false" dtr="false" t="normal">27500/1000</f>
        <v>27.5</v>
      </c>
    </row>
    <row outlineLevel="0" r="91">
      <c r="A91" s="20" t="s">
        <v>158</v>
      </c>
      <c r="B91" s="50" t="s">
        <v>105</v>
      </c>
      <c r="C91" s="50" t="s">
        <v>159</v>
      </c>
      <c r="D91" s="50" t="n"/>
      <c r="E91" s="21" t="n"/>
      <c r="F91" s="22" t="n">
        <f aca="false" ca="false" dt2D="false" dtr="false" t="normal">F92+F94</f>
        <v>1500</v>
      </c>
      <c r="G91" s="22" t="n">
        <f aca="false" ca="false" dt2D="false" dtr="false" t="normal">G92+G94</f>
        <v>1500</v>
      </c>
    </row>
    <row ht="28.7999992370605" outlineLevel="0" r="92">
      <c r="A92" s="20" t="s">
        <v>160</v>
      </c>
      <c r="B92" s="50" t="s">
        <v>105</v>
      </c>
      <c r="C92" s="50" t="s">
        <v>159</v>
      </c>
      <c r="D92" s="50" t="n">
        <v>4310000190</v>
      </c>
      <c r="E92" s="21" t="n"/>
      <c r="F92" s="22" t="n">
        <f aca="false" ca="false" dt2D="false" dtr="false" t="normal">F93</f>
        <v>70</v>
      </c>
      <c r="G92" s="22" t="n">
        <f aca="false" ca="false" dt2D="false" dtr="false" t="normal">G93</f>
        <v>70</v>
      </c>
    </row>
    <row ht="19.2000007629395" outlineLevel="0" r="93">
      <c r="A93" s="23" t="s">
        <v>99</v>
      </c>
      <c r="B93" s="56" t="s">
        <v>105</v>
      </c>
      <c r="C93" s="56" t="s">
        <v>159</v>
      </c>
      <c r="D93" s="56" t="n">
        <v>4310000190</v>
      </c>
      <c r="E93" s="24" t="n">
        <v>200</v>
      </c>
      <c r="F93" s="25" t="n">
        <f aca="false" ca="false" dt2D="false" dtr="false" t="normal">70000/1000</f>
        <v>70</v>
      </c>
      <c r="G93" s="25" t="n">
        <f aca="false" ca="false" dt2D="false" dtr="false" t="normal">70000/1000</f>
        <v>70</v>
      </c>
    </row>
    <row ht="19.2000007629395" outlineLevel="0" r="94">
      <c r="A94" s="20" t="s">
        <v>161</v>
      </c>
      <c r="B94" s="50" t="s">
        <v>105</v>
      </c>
      <c r="C94" s="50" t="s">
        <v>159</v>
      </c>
      <c r="D94" s="50" t="n">
        <v>4310000561</v>
      </c>
      <c r="E94" s="21" t="n"/>
      <c r="F94" s="22" t="n">
        <f aca="false" ca="false" dt2D="false" dtr="false" t="normal">F95</f>
        <v>1430</v>
      </c>
      <c r="G94" s="22" t="n">
        <f aca="false" ca="false" dt2D="false" dtr="false" t="normal">G95</f>
        <v>1430</v>
      </c>
    </row>
    <row ht="19.2000007629395" outlineLevel="0" r="95">
      <c r="A95" s="23" t="s">
        <v>99</v>
      </c>
      <c r="B95" s="56" t="s">
        <v>105</v>
      </c>
      <c r="C95" s="56" t="s">
        <v>159</v>
      </c>
      <c r="D95" s="56" t="n">
        <v>4310000561</v>
      </c>
      <c r="E95" s="24" t="n">
        <v>200</v>
      </c>
      <c r="F95" s="25" t="n">
        <f aca="false" ca="false" dt2D="false" dtr="false" t="normal">1430000/1000</f>
        <v>1430</v>
      </c>
      <c r="G95" s="25" t="n">
        <f aca="false" ca="false" dt2D="false" dtr="false" t="normal">1430000/1000</f>
        <v>1430</v>
      </c>
    </row>
    <row outlineLevel="0" r="96">
      <c r="A96" s="20" t="s">
        <v>162</v>
      </c>
      <c r="B96" s="50" t="s">
        <v>105</v>
      </c>
      <c r="C96" s="50" t="s">
        <v>163</v>
      </c>
      <c r="D96" s="50" t="n"/>
      <c r="E96" s="21" t="n"/>
      <c r="F96" s="22" t="n">
        <f aca="false" ca="false" dt2D="false" dtr="false" t="normal">F97</f>
        <v>1525</v>
      </c>
      <c r="G96" s="22" t="n">
        <f aca="false" ca="false" dt2D="false" dtr="false" t="normal">G97</f>
        <v>1525</v>
      </c>
    </row>
    <row outlineLevel="0" r="97">
      <c r="A97" s="20" t="s">
        <v>164</v>
      </c>
      <c r="B97" s="50" t="s">
        <v>105</v>
      </c>
      <c r="C97" s="50" t="s">
        <v>165</v>
      </c>
      <c r="D97" s="50" t="n"/>
      <c r="E97" s="21" t="n"/>
      <c r="F97" s="22" t="n">
        <f aca="false" ca="false" dt2D="false" dtr="false" t="normal">F98+F100+F102</f>
        <v>1525</v>
      </c>
      <c r="G97" s="22" t="n">
        <f aca="false" ca="false" dt2D="false" dtr="false" t="normal">G98+G100+G102</f>
        <v>1525</v>
      </c>
    </row>
    <row ht="28.7999992370605" outlineLevel="0" r="98">
      <c r="A98" s="20" t="s">
        <v>166</v>
      </c>
      <c r="B98" s="50" t="s">
        <v>105</v>
      </c>
      <c r="C98" s="50" t="s">
        <v>165</v>
      </c>
      <c r="D98" s="50" t="n">
        <v>4400000211</v>
      </c>
      <c r="E98" s="21" t="n"/>
      <c r="F98" s="22" t="n">
        <f aca="false" ca="false" dt2D="false" dtr="false" t="normal">F99</f>
        <v>100</v>
      </c>
      <c r="G98" s="22" t="n">
        <f aca="false" ca="false" dt2D="false" dtr="false" t="normal">G99</f>
        <v>100</v>
      </c>
    </row>
    <row ht="19.2000007629395" outlineLevel="0" r="99">
      <c r="A99" s="23" t="s">
        <v>99</v>
      </c>
      <c r="B99" s="56" t="s">
        <v>105</v>
      </c>
      <c r="C99" s="56" t="s">
        <v>165</v>
      </c>
      <c r="D99" s="56" t="n">
        <v>4400000211</v>
      </c>
      <c r="E99" s="24" t="n">
        <v>200</v>
      </c>
      <c r="F99" s="25" t="n">
        <f aca="false" ca="false" dt2D="false" dtr="false" t="normal">100000/1000</f>
        <v>100</v>
      </c>
      <c r="G99" s="25" t="n">
        <f aca="false" ca="false" dt2D="false" dtr="false" t="normal">100000/1000</f>
        <v>100</v>
      </c>
    </row>
    <row ht="19.2000007629395" outlineLevel="0" r="100">
      <c r="A100" s="20" t="s">
        <v>167</v>
      </c>
      <c r="B100" s="50" t="s">
        <v>105</v>
      </c>
      <c r="C100" s="50" t="s">
        <v>165</v>
      </c>
      <c r="D100" s="50" t="n">
        <v>4510000560</v>
      </c>
      <c r="E100" s="21" t="n"/>
      <c r="F100" s="22" t="n">
        <f aca="false" ca="false" dt2D="false" dtr="false" t="normal">F101</f>
        <v>910</v>
      </c>
      <c r="G100" s="22" t="n">
        <f aca="false" ca="false" dt2D="false" dtr="false" t="normal">G101</f>
        <v>910</v>
      </c>
    </row>
    <row ht="19.2000007629395" outlineLevel="0" r="101">
      <c r="A101" s="23" t="s">
        <v>99</v>
      </c>
      <c r="B101" s="56" t="s">
        <v>105</v>
      </c>
      <c r="C101" s="56" t="s">
        <v>165</v>
      </c>
      <c r="D101" s="56" t="n">
        <v>4510000560</v>
      </c>
      <c r="E101" s="24" t="n">
        <v>200</v>
      </c>
      <c r="F101" s="25" t="n">
        <f aca="false" ca="false" dt2D="false" dtr="false" t="normal">910000/1000</f>
        <v>910</v>
      </c>
      <c r="G101" s="25" t="n">
        <f aca="false" ca="false" dt2D="false" dtr="false" t="normal">910000/1000</f>
        <v>910</v>
      </c>
    </row>
    <row ht="28.7999992370605" outlineLevel="0" r="102">
      <c r="A102" s="20" t="s">
        <v>168</v>
      </c>
      <c r="B102" s="50" t="s">
        <v>105</v>
      </c>
      <c r="C102" s="50" t="s">
        <v>165</v>
      </c>
      <c r="D102" s="50" t="n">
        <v>4520000200</v>
      </c>
      <c r="E102" s="21" t="n"/>
      <c r="F102" s="22" t="n">
        <f aca="false" ca="false" dt2D="false" dtr="false" t="normal">F103</f>
        <v>515</v>
      </c>
      <c r="G102" s="22" t="n">
        <f aca="false" ca="false" dt2D="false" dtr="false" t="normal">G103</f>
        <v>515</v>
      </c>
    </row>
    <row ht="19.2000007629395" outlineLevel="0" r="103">
      <c r="A103" s="23" t="s">
        <v>99</v>
      </c>
      <c r="B103" s="56" t="s">
        <v>105</v>
      </c>
      <c r="C103" s="56" t="s">
        <v>165</v>
      </c>
      <c r="D103" s="56" t="n">
        <v>4520000200</v>
      </c>
      <c r="E103" s="24" t="n">
        <v>200</v>
      </c>
      <c r="F103" s="25" t="n">
        <f aca="false" ca="false" dt2D="false" dtr="false" t="normal">515000/1000</f>
        <v>515</v>
      </c>
      <c r="G103" s="25" t="n">
        <f aca="false" ca="false" dt2D="false" dtr="false" t="normal">515000/1000</f>
        <v>515</v>
      </c>
    </row>
    <row outlineLevel="0" r="104">
      <c r="A104" s="20" t="s">
        <v>169</v>
      </c>
      <c r="B104" s="50" t="s">
        <v>105</v>
      </c>
      <c r="C104" s="50" t="n">
        <v>1000</v>
      </c>
      <c r="D104" s="50" t="n"/>
      <c r="E104" s="21" t="n"/>
      <c r="F104" s="22" t="n">
        <f aca="false" ca="false" dt2D="false" dtr="false" t="normal">F105+F108++F111</f>
        <v>1076.25</v>
      </c>
      <c r="G104" s="22" t="n">
        <f aca="false" ca="false" dt2D="false" dtr="false" t="normal">G105+G108++G111</f>
        <v>1076.15794</v>
      </c>
    </row>
    <row outlineLevel="0" r="105">
      <c r="A105" s="20" t="s">
        <v>170</v>
      </c>
      <c r="B105" s="50" t="s">
        <v>105</v>
      </c>
      <c r="C105" s="50" t="n">
        <v>1001</v>
      </c>
      <c r="D105" s="50" t="n"/>
      <c r="E105" s="21" t="n"/>
      <c r="F105" s="22" t="n">
        <f aca="false" ca="false" dt2D="false" dtr="false" t="normal">F106</f>
        <v>380.25</v>
      </c>
      <c r="G105" s="22" t="n">
        <f aca="false" ca="false" dt2D="false" dtr="false" t="normal">G106</f>
        <v>380.22324</v>
      </c>
    </row>
    <row ht="28.7999992370605" outlineLevel="0" r="106">
      <c r="A106" s="20" t="s">
        <v>171</v>
      </c>
      <c r="B106" s="50" t="s">
        <v>105</v>
      </c>
      <c r="C106" s="50" t="n">
        <v>1001</v>
      </c>
      <c r="D106" s="50" t="n">
        <v>5050000231</v>
      </c>
      <c r="E106" s="21" t="n"/>
      <c r="F106" s="22" t="n">
        <f aca="false" ca="false" dt2D="false" dtr="false" t="normal">F107</f>
        <v>380.25</v>
      </c>
      <c r="G106" s="22" t="n">
        <f aca="false" ca="false" dt2D="false" dtr="false" t="normal">G107</f>
        <v>380.22324</v>
      </c>
    </row>
    <row outlineLevel="0" r="107">
      <c r="A107" s="23" t="s">
        <v>172</v>
      </c>
      <c r="B107" s="56" t="s">
        <v>105</v>
      </c>
      <c r="C107" s="56" t="n">
        <v>1001</v>
      </c>
      <c r="D107" s="56" t="n">
        <v>5050000231</v>
      </c>
      <c r="E107" s="24" t="n">
        <v>300</v>
      </c>
      <c r="F107" s="25" t="n">
        <f aca="false" ca="false" dt2D="false" dtr="false" t="normal">380250/1000</f>
        <v>380.25</v>
      </c>
      <c r="G107" s="25" t="n">
        <f aca="false" ca="false" dt2D="false" dtr="false" t="normal">380223.24/1000</f>
        <v>380.22324</v>
      </c>
    </row>
    <row outlineLevel="0" r="108">
      <c r="A108" s="20" t="s">
        <v>173</v>
      </c>
      <c r="B108" s="50" t="s">
        <v>105</v>
      </c>
      <c r="C108" s="50" t="n">
        <v>1003</v>
      </c>
      <c r="D108" s="50" t="n"/>
      <c r="E108" s="21" t="n"/>
      <c r="F108" s="22" t="n">
        <f aca="false" ca="false" dt2D="false" dtr="false" t="normal">F109</f>
        <v>537.3</v>
      </c>
      <c r="G108" s="22" t="n">
        <f aca="false" ca="false" dt2D="false" dtr="false" t="normal">G109</f>
        <v>537.25788</v>
      </c>
    </row>
    <row ht="38.4000015258789" outlineLevel="0" r="109">
      <c r="A109" s="20" t="s">
        <v>174</v>
      </c>
      <c r="B109" s="50" t="s">
        <v>105</v>
      </c>
      <c r="C109" s="50" t="n">
        <v>1003</v>
      </c>
      <c r="D109" s="50" t="n">
        <v>5050000230</v>
      </c>
      <c r="E109" s="21" t="n"/>
      <c r="F109" s="22" t="n">
        <f aca="false" ca="false" dt2D="false" dtr="false" t="normal">F110</f>
        <v>537.3</v>
      </c>
      <c r="G109" s="22" t="n">
        <f aca="false" ca="false" dt2D="false" dtr="false" t="normal">G110</f>
        <v>537.25788</v>
      </c>
    </row>
    <row outlineLevel="0" r="110">
      <c r="A110" s="23" t="s">
        <v>172</v>
      </c>
      <c r="B110" s="56" t="s">
        <v>105</v>
      </c>
      <c r="C110" s="56" t="n">
        <v>1003</v>
      </c>
      <c r="D110" s="56" t="n">
        <v>5050000230</v>
      </c>
      <c r="E110" s="24" t="n">
        <v>300</v>
      </c>
      <c r="F110" s="25" t="n">
        <f aca="false" ca="false" dt2D="false" dtr="false" t="normal">537300/1000</f>
        <v>537.3</v>
      </c>
      <c r="G110" s="25" t="n">
        <f aca="false" ca="false" dt2D="false" dtr="false" t="normal">537257.88/1000</f>
        <v>537.25788</v>
      </c>
    </row>
    <row outlineLevel="0" r="111">
      <c r="A111" s="20" t="s">
        <v>175</v>
      </c>
      <c r="B111" s="50" t="s">
        <v>105</v>
      </c>
      <c r="C111" s="50" t="n">
        <v>1006</v>
      </c>
      <c r="D111" s="50" t="n"/>
      <c r="E111" s="21" t="n"/>
      <c r="F111" s="22" t="n">
        <f aca="false" ca="false" dt2D="false" dtr="false" t="normal">F112</f>
        <v>158.7</v>
      </c>
      <c r="G111" s="22" t="n">
        <f aca="false" ca="false" dt2D="false" dtr="false" t="normal">G112</f>
        <v>158.67682000000002</v>
      </c>
    </row>
    <row ht="19.2000007629395" outlineLevel="0" r="112">
      <c r="A112" s="20" t="s">
        <v>176</v>
      </c>
      <c r="B112" s="50" t="s">
        <v>105</v>
      </c>
      <c r="C112" s="50" t="n">
        <v>1006</v>
      </c>
      <c r="D112" s="50" t="n">
        <v>7950000321</v>
      </c>
      <c r="E112" s="21" t="n"/>
      <c r="F112" s="22" t="n">
        <f aca="false" ca="false" dt2D="false" dtr="false" t="normal">F113</f>
        <v>158.7</v>
      </c>
      <c r="G112" s="22" t="n">
        <f aca="false" ca="false" dt2D="false" dtr="false" t="normal">G113</f>
        <v>158.67682000000002</v>
      </c>
    </row>
    <row ht="19.2000007629395" outlineLevel="0" r="113">
      <c r="A113" s="23" t="s">
        <v>99</v>
      </c>
      <c r="B113" s="56" t="s">
        <v>105</v>
      </c>
      <c r="C113" s="56" t="n">
        <v>1006</v>
      </c>
      <c r="D113" s="56" t="n">
        <v>7950000321</v>
      </c>
      <c r="E113" s="24" t="n">
        <v>200</v>
      </c>
      <c r="F113" s="25" t="n">
        <f aca="false" ca="false" dt2D="false" dtr="false" t="normal">158700/1000</f>
        <v>158.7</v>
      </c>
      <c r="G113" s="25" t="n">
        <f aca="false" ca="false" dt2D="false" dtr="false" t="normal">158676.82/1000</f>
        <v>158.67682000000002</v>
      </c>
    </row>
    <row outlineLevel="0" r="114">
      <c r="A114" s="20" t="s">
        <v>177</v>
      </c>
      <c r="B114" s="50" t="s">
        <v>105</v>
      </c>
      <c r="C114" s="50" t="n">
        <v>1100</v>
      </c>
      <c r="D114" s="50" t="n"/>
      <c r="E114" s="21" t="n"/>
      <c r="F114" s="22" t="n">
        <f aca="false" ca="false" dt2D="false" dtr="false" t="normal">F115</f>
        <v>174</v>
      </c>
      <c r="G114" s="22" t="n">
        <f aca="false" ca="false" dt2D="false" dtr="false" t="normal">G115</f>
        <v>174</v>
      </c>
    </row>
    <row outlineLevel="0" r="115">
      <c r="A115" s="20" t="s">
        <v>178</v>
      </c>
      <c r="B115" s="50" t="s">
        <v>105</v>
      </c>
      <c r="C115" s="50" t="n">
        <v>1101</v>
      </c>
      <c r="D115" s="50" t="n"/>
      <c r="E115" s="21" t="n"/>
      <c r="F115" s="22" t="n">
        <f aca="false" ca="false" dt2D="false" dtr="false" t="normal">F116</f>
        <v>174</v>
      </c>
      <c r="G115" s="22" t="n">
        <f aca="false" ca="false" dt2D="false" dtr="false" t="normal">G116</f>
        <v>174</v>
      </c>
    </row>
    <row ht="28.7999992370605" outlineLevel="0" r="116">
      <c r="A116" s="20" t="s">
        <v>179</v>
      </c>
      <c r="B116" s="50" t="s">
        <v>105</v>
      </c>
      <c r="C116" s="50" t="n">
        <v>1101</v>
      </c>
      <c r="D116" s="50" t="n">
        <v>5120000240</v>
      </c>
      <c r="E116" s="21" t="n"/>
      <c r="F116" s="22" t="n">
        <f aca="false" ca="false" dt2D="false" dtr="false" t="normal">F117</f>
        <v>174</v>
      </c>
      <c r="G116" s="22" t="n">
        <f aca="false" ca="false" dt2D="false" dtr="false" t="normal">G117</f>
        <v>174</v>
      </c>
    </row>
    <row ht="19.2000007629395" outlineLevel="0" r="117">
      <c r="A117" s="23" t="s">
        <v>99</v>
      </c>
      <c r="B117" s="56" t="s">
        <v>105</v>
      </c>
      <c r="C117" s="56" t="n">
        <v>1101</v>
      </c>
      <c r="D117" s="56" t="n">
        <v>5120000240</v>
      </c>
      <c r="E117" s="24" t="n">
        <v>200</v>
      </c>
      <c r="F117" s="25" t="n">
        <f aca="false" ca="false" dt2D="false" dtr="false" t="normal">174000/1000</f>
        <v>174</v>
      </c>
      <c r="G117" s="25" t="n">
        <f aca="false" ca="false" dt2D="false" dtr="false" t="normal">174000/1000</f>
        <v>174</v>
      </c>
    </row>
    <row outlineLevel="0" r="118">
      <c r="A118" s="20" t="s">
        <v>180</v>
      </c>
      <c r="B118" s="50" t="s">
        <v>105</v>
      </c>
      <c r="C118" s="50" t="n">
        <v>1200</v>
      </c>
      <c r="D118" s="50" t="n"/>
      <c r="E118" s="21" t="n"/>
      <c r="F118" s="22" t="n">
        <f aca="false" ca="false" dt2D="false" dtr="false" t="normal">F119</f>
        <v>426.6</v>
      </c>
      <c r="G118" s="22" t="n">
        <f aca="false" ca="false" dt2D="false" dtr="false" t="normal">G119</f>
        <v>426.543</v>
      </c>
    </row>
    <row outlineLevel="0" r="119">
      <c r="A119" s="20" t="s">
        <v>181</v>
      </c>
      <c r="B119" s="50" t="s">
        <v>105</v>
      </c>
      <c r="C119" s="50" t="n">
        <v>1202</v>
      </c>
      <c r="D119" s="50" t="n"/>
      <c r="E119" s="21" t="n"/>
      <c r="F119" s="22" t="n">
        <f aca="false" ca="false" dt2D="false" dtr="false" t="normal">F120</f>
        <v>426.6</v>
      </c>
      <c r="G119" s="22" t="n">
        <f aca="false" ca="false" dt2D="false" dtr="false" t="normal">G120</f>
        <v>426.543</v>
      </c>
    </row>
    <row ht="19.2000007629395" outlineLevel="0" r="120">
      <c r="A120" s="20" t="s">
        <v>182</v>
      </c>
      <c r="B120" s="50" t="s">
        <v>105</v>
      </c>
      <c r="C120" s="50" t="n">
        <v>1202</v>
      </c>
      <c r="D120" s="50" t="n">
        <v>4570000250</v>
      </c>
      <c r="E120" s="21" t="n"/>
      <c r="F120" s="22" t="n">
        <f aca="false" ca="false" dt2D="false" dtr="false" t="normal">F121</f>
        <v>426.6</v>
      </c>
      <c r="G120" s="22" t="n">
        <f aca="false" ca="false" dt2D="false" dtr="false" t="normal">G121</f>
        <v>426.543</v>
      </c>
    </row>
    <row ht="19.2000007629395" outlineLevel="0" r="121">
      <c r="A121" s="23" t="s">
        <v>99</v>
      </c>
      <c r="B121" s="56" t="s">
        <v>105</v>
      </c>
      <c r="C121" s="56" t="n">
        <v>1202</v>
      </c>
      <c r="D121" s="56" t="n">
        <v>4570000250</v>
      </c>
      <c r="E121" s="24" t="n">
        <v>200</v>
      </c>
      <c r="F121" s="25" t="n">
        <f aca="false" ca="false" dt2D="false" dtr="false" t="normal">426600/1000</f>
        <v>426.6</v>
      </c>
      <c r="G121" s="25" t="n">
        <f aca="false" ca="false" dt2D="false" dtr="false" t="normal">426543/1000</f>
        <v>426.543</v>
      </c>
    </row>
  </sheetData>
  <mergeCells count="9">
    <mergeCell ref="E2:G2"/>
    <mergeCell ref="A4:G7"/>
    <mergeCell ref="A10:A13"/>
    <mergeCell ref="E10:E13"/>
    <mergeCell ref="F10:F13"/>
    <mergeCell ref="G10:G13"/>
    <mergeCell ref="B10:B13"/>
    <mergeCell ref="C10:C13"/>
    <mergeCell ref="D10:D13"/>
  </mergeCells>
  <pageMargins bottom="0.748031497001648" footer="0.511811017990112" header="0.511811017990112" left="1.18110227584839" right="0.590551137924194" top="0.748031497001648"/>
  <pageSetup fitToHeight="5" fitToWidth="1" orientation="portrait" paperHeight="297mm" paperSize="9" paperWidth="210mm" scale="100"/>
  <headerFooter>
    <oddHeader>&amp;C&amp;11&amp;"Calibri,Regular"&amp;P&amp;12&amp;"-,Regular"</oddHeader>
  </headerFooter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MI1048576"/>
  <sheetViews>
    <sheetView showZeros="true" workbookViewId="0"/>
  </sheetViews>
  <sheetFormatPr baseColWidth="8" customHeight="false" defaultColWidth="8.55468778943276" defaultRowHeight="14.3999996185303" zeroHeight="false"/>
  <cols>
    <col customWidth="true" max="1" min="1" outlineLevel="0" style="1" width="40.2187508193987"/>
    <col customWidth="true" max="2" min="2" outlineLevel="0" style="43" width="6.5546874511004"/>
    <col customWidth="true" max="3" min="3" outlineLevel="0" style="43" width="12.6640618458027"/>
    <col customWidth="true" max="4" min="4" outlineLevel="0" width="11.7773441484657"/>
    <col customWidth="true" max="5" min="5" outlineLevel="0" width="11.2187499735678"/>
    <col customWidth="true" max="1023" min="1017" outlineLevel="0" width="9.1093749022008"/>
  </cols>
  <sheetData>
    <row customHeight="true" hidden="true" ht="14.5500001907349" outlineLevel="0" r="1">
      <c r="A1" s="2" t="n"/>
      <c r="B1" s="44" t="n"/>
      <c r="C1" s="44" t="n"/>
      <c r="D1" s="28" t="n"/>
      <c r="E1" s="28" t="n"/>
    </row>
    <row customHeight="true" ht="14.5500001907349" outlineLevel="0" r="2">
      <c r="A2" s="2" t="n"/>
      <c r="B2" s="44" t="n"/>
      <c r="C2" s="45" t="s">
        <v>183</v>
      </c>
      <c r="D2" s="45" t="s"/>
      <c r="E2" s="45" t="s"/>
    </row>
    <row customHeight="true" ht="14.5500001907349" outlineLevel="0" r="3">
      <c r="A3" s="2" t="n"/>
      <c r="B3" s="44" t="n"/>
      <c r="C3" s="44" t="n"/>
      <c r="D3" s="28" t="n"/>
      <c r="E3" s="28" t="n"/>
    </row>
    <row customHeight="true" ht="14.5500001907349" outlineLevel="0" r="4">
      <c r="A4" s="9" t="s">
        <v>184</v>
      </c>
      <c r="B4" s="9" t="s"/>
      <c r="C4" s="9" t="s"/>
      <c r="D4" s="9" t="s"/>
      <c r="E4" s="9" t="s"/>
    </row>
    <row customHeight="true" ht="14.5500001907349" outlineLevel="0" r="5">
      <c r="A5" s="9" t="s"/>
      <c r="B5" s="9" t="s"/>
      <c r="C5" s="9" t="s"/>
      <c r="D5" s="9" t="s"/>
      <c r="E5" s="9" t="s"/>
    </row>
    <row customHeight="true" ht="14.5500001907349" outlineLevel="0" r="6">
      <c r="A6" s="9" t="s"/>
      <c r="B6" s="9" t="s"/>
      <c r="C6" s="9" t="s"/>
      <c r="D6" s="9" t="s"/>
      <c r="E6" s="9" t="s"/>
    </row>
    <row customHeight="true" ht="26.3999996185303" outlineLevel="0" r="7">
      <c r="A7" s="9" t="s"/>
      <c r="B7" s="9" t="s"/>
      <c r="C7" s="9" t="s"/>
      <c r="D7" s="9" t="s"/>
      <c r="E7" s="9" t="s"/>
    </row>
    <row outlineLevel="0" r="8">
      <c r="A8" s="5" t="n"/>
      <c r="B8" s="46" t="n"/>
      <c r="C8" s="46" t="n"/>
      <c r="D8" s="8" t="n"/>
      <c r="E8" s="8" t="n"/>
    </row>
    <row customHeight="true" ht="14.5500001907349" outlineLevel="0" r="9">
      <c r="A9" s="47" t="n"/>
      <c r="B9" s="48" t="n"/>
      <c r="C9" s="48" t="n"/>
      <c r="D9" s="8" t="n"/>
      <c r="E9" s="49" t="s">
        <v>2</v>
      </c>
    </row>
    <row customHeight="true" ht="14.5500001907349" outlineLevel="0" r="10">
      <c r="A10" s="12" t="s">
        <v>3</v>
      </c>
      <c r="B10" s="12" t="s">
        <v>76</v>
      </c>
      <c r="C10" s="12" t="s">
        <v>77</v>
      </c>
      <c r="D10" s="13" t="s">
        <v>5</v>
      </c>
      <c r="E10" s="13" t="s">
        <v>6</v>
      </c>
    </row>
    <row outlineLevel="0" r="11">
      <c r="A11" s="14" t="s"/>
      <c r="B11" s="14" t="s"/>
      <c r="C11" s="14" t="s"/>
      <c r="D11" s="15" t="s"/>
      <c r="E11" s="15" t="s"/>
    </row>
    <row outlineLevel="0" r="12">
      <c r="A12" s="14" t="s"/>
      <c r="B12" s="14" t="s"/>
      <c r="C12" s="14" t="s"/>
      <c r="D12" s="15" t="s"/>
      <c r="E12" s="15" t="s"/>
    </row>
    <row customHeight="true" ht="23.3999996185303" outlineLevel="0" r="13">
      <c r="A13" s="16" t="s"/>
      <c r="B13" s="16" t="s"/>
      <c r="C13" s="16" t="s"/>
      <c r="D13" s="17" t="s"/>
      <c r="E13" s="17" t="s"/>
    </row>
    <row customHeight="true" ht="13.9499998092651" outlineLevel="0" r="14">
      <c r="A14" s="18" t="n">
        <v>1</v>
      </c>
      <c r="B14" s="18" t="s">
        <v>80</v>
      </c>
      <c r="C14" s="18" t="s">
        <v>81</v>
      </c>
      <c r="D14" s="18" t="s">
        <v>82</v>
      </c>
      <c r="E14" s="18" t="s">
        <v>83</v>
      </c>
    </row>
    <row outlineLevel="0" r="15">
      <c r="A15" s="51" t="s">
        <v>84</v>
      </c>
      <c r="B15" s="52" t="n"/>
      <c r="C15" s="53" t="n"/>
      <c r="D15" s="54" t="n">
        <f aca="false" ca="false" dt2D="false" dtr="false" t="normal">D16+D22+D25+D27+D29+D31+D34+D36+D40+D42</f>
        <v>40537.99999999999</v>
      </c>
      <c r="E15" s="54" t="n">
        <f aca="false" ca="false" dt2D="false" dtr="false" t="normal">E16+E22+E25+E27+E29+E31+E34+E36+E40+E42</f>
        <v>40478.87802999999</v>
      </c>
    </row>
    <row outlineLevel="0" r="16">
      <c r="A16" s="51" t="s">
        <v>86</v>
      </c>
      <c r="B16" s="53" t="s">
        <v>185</v>
      </c>
      <c r="C16" s="53" t="n"/>
      <c r="D16" s="54" t="n">
        <f aca="false" ca="false" dt2D="false" dtr="false" t="normal">SUM(D17:D21)</f>
        <v>11133.749999999998</v>
      </c>
      <c r="E16" s="54" t="n">
        <f aca="false" ca="false" dt2D="false" dtr="false" t="normal">SUM(E17:E21)</f>
        <v>11111.81959</v>
      </c>
      <c r="F16" s="55" t="n"/>
    </row>
    <row ht="39.5999984741211" outlineLevel="0" r="17">
      <c r="A17" s="57" t="s">
        <v>89</v>
      </c>
      <c r="B17" s="58" t="s">
        <v>185</v>
      </c>
      <c r="C17" s="58" t="s">
        <v>186</v>
      </c>
      <c r="D17" s="59" t="n">
        <f aca="false" ca="false" dt2D="false" dtr="false" t="normal">'ПРИЛ 2'!F18</f>
        <v>1326</v>
      </c>
      <c r="E17" s="59" t="n">
        <f aca="false" ca="false" dt2D="false" dtr="false" t="normal">'ПРИЛ 2'!G19</f>
        <v>1321.05</v>
      </c>
    </row>
    <row ht="52.7999992370605" outlineLevel="0" r="18">
      <c r="A18" s="57" t="s">
        <v>93</v>
      </c>
      <c r="B18" s="58" t="s">
        <v>185</v>
      </c>
      <c r="C18" s="58" t="s">
        <v>187</v>
      </c>
      <c r="D18" s="59" t="n">
        <f aca="false" ca="false" dt2D="false" dtr="false" t="normal">'ПРИЛ 2'!F21</f>
        <v>1069.24</v>
      </c>
      <c r="E18" s="59" t="n">
        <f aca="false" ca="false" dt2D="false" dtr="false" t="normal">'ПРИЛ 2'!G21</f>
        <v>1067.39311</v>
      </c>
    </row>
    <row ht="52.7999992370605" outlineLevel="0" r="19">
      <c r="A19" s="57" t="s">
        <v>106</v>
      </c>
      <c r="B19" s="58" t="s">
        <v>185</v>
      </c>
      <c r="C19" s="58" t="s">
        <v>188</v>
      </c>
      <c r="D19" s="59" t="n">
        <f aca="false" ca="false" dt2D="false" dtr="false" t="normal">'ПРИЛ 2'!F32</f>
        <v>8337.46</v>
      </c>
      <c r="E19" s="59" t="n">
        <f aca="false" ca="false" dt2D="false" dtr="false" t="normal">'ПРИЛ 2'!G32</f>
        <v>8332.32648</v>
      </c>
    </row>
    <row outlineLevel="0" r="20">
      <c r="A20" s="57" t="s">
        <v>114</v>
      </c>
      <c r="B20" s="58" t="s">
        <v>185</v>
      </c>
      <c r="C20" s="58" t="s">
        <v>189</v>
      </c>
      <c r="D20" s="59" t="n">
        <f aca="false" ca="false" dt2D="false" dtr="false" t="normal">'ПРИЛ 2'!F42</f>
        <v>10</v>
      </c>
      <c r="E20" s="60" t="n">
        <f aca="false" ca="false" dt2D="false" dtr="false" t="normal">'ПРИЛ 2'!G42</f>
        <v>0</v>
      </c>
    </row>
    <row outlineLevel="0" r="21">
      <c r="A21" s="57" t="s">
        <v>118</v>
      </c>
      <c r="B21" s="58" t="s">
        <v>185</v>
      </c>
      <c r="C21" s="58" t="s">
        <v>190</v>
      </c>
      <c r="D21" s="59" t="n">
        <f aca="false" ca="false" dt2D="false" dtr="false" t="normal">'ПРИЛ 2'!F45+'ПРИЛ 2'!F28</f>
        <v>391.05</v>
      </c>
      <c r="E21" s="59" t="n">
        <f aca="false" ca="false" dt2D="false" dtr="false" t="normal">'ПРИЛ 2'!G45+'ПРИЛ 2'!G28</f>
        <v>391.05</v>
      </c>
    </row>
    <row ht="26.3999996185303" outlineLevel="0" r="22">
      <c r="A22" s="51" t="s">
        <v>122</v>
      </c>
      <c r="B22" s="53" t="s">
        <v>187</v>
      </c>
      <c r="C22" s="53" t="n"/>
      <c r="D22" s="54" t="n">
        <f aca="false" ca="false" dt2D="false" dtr="false" t="normal">D23+D24</f>
        <v>507.45</v>
      </c>
      <c r="E22" s="54" t="n">
        <f aca="false" ca="false" dt2D="false" dtr="false" t="normal">E23+E24</f>
        <v>507.13577000000004</v>
      </c>
    </row>
    <row ht="39.5999984741211" outlineLevel="0" r="23">
      <c r="A23" s="57" t="s">
        <v>124</v>
      </c>
      <c r="B23" s="58" t="s">
        <v>187</v>
      </c>
      <c r="C23" s="58" t="s">
        <v>191</v>
      </c>
      <c r="D23" s="59" t="n">
        <f aca="false" ca="false" dt2D="false" dtr="false" t="normal">'ПРИЛ 2'!F51</f>
        <v>49.64</v>
      </c>
      <c r="E23" s="59" t="n">
        <f aca="false" ca="false" dt2D="false" dtr="false" t="normal">'ПРИЛ 2'!G51</f>
        <v>49.64</v>
      </c>
    </row>
    <row ht="26.3999996185303" outlineLevel="0" r="24">
      <c r="A24" s="57" t="s">
        <v>127</v>
      </c>
      <c r="B24" s="58" t="s">
        <v>187</v>
      </c>
      <c r="C24" s="58" t="s">
        <v>192</v>
      </c>
      <c r="D24" s="59" t="n">
        <f aca="false" ca="false" dt2D="false" dtr="false" t="normal">'ПРИЛ 2'!F54</f>
        <v>457.81</v>
      </c>
      <c r="E24" s="59" t="n">
        <f aca="false" ca="false" dt2D="false" dtr="false" t="normal">'ПРИЛ 2'!G54</f>
        <v>457.49577000000005</v>
      </c>
    </row>
    <row outlineLevel="0" r="25">
      <c r="A25" s="51" t="s">
        <v>133</v>
      </c>
      <c r="B25" s="53" t="s">
        <v>188</v>
      </c>
      <c r="C25" s="53" t="n"/>
      <c r="D25" s="54" t="n">
        <f aca="false" ca="false" dt2D="false" dtr="false" t="normal">D26</f>
        <v>11363.5</v>
      </c>
      <c r="E25" s="54" t="n">
        <f aca="false" ca="false" dt2D="false" dtr="false" t="normal">E26</f>
        <v>11362.65287</v>
      </c>
    </row>
    <row outlineLevel="0" r="26">
      <c r="A26" s="57" t="s">
        <v>135</v>
      </c>
      <c r="B26" s="58" t="s">
        <v>188</v>
      </c>
      <c r="C26" s="58" t="s">
        <v>193</v>
      </c>
      <c r="D26" s="59" t="n">
        <f aca="false" ca="false" dt2D="false" dtr="false" t="normal">'ПРИЛ 2'!F64</f>
        <v>11363.5</v>
      </c>
      <c r="E26" s="59" t="n">
        <f aca="false" ca="false" dt2D="false" dtr="false" t="normal">'ПРИЛ 2'!G64</f>
        <v>11362.65287</v>
      </c>
    </row>
    <row outlineLevel="0" r="27">
      <c r="A27" s="51" t="s">
        <v>138</v>
      </c>
      <c r="B27" s="53" t="s">
        <v>194</v>
      </c>
      <c r="C27" s="53" t="n"/>
      <c r="D27" s="54" t="n">
        <f aca="false" ca="false" dt2D="false" dtr="false" t="normal">D28</f>
        <v>12793.95</v>
      </c>
      <c r="E27" s="54" t="n">
        <f aca="false" ca="false" dt2D="false" dtr="false" t="normal">E28</f>
        <v>12758.068860000001</v>
      </c>
    </row>
    <row outlineLevel="0" r="28">
      <c r="A28" s="57" t="s">
        <v>140</v>
      </c>
      <c r="B28" s="58" t="s">
        <v>194</v>
      </c>
      <c r="C28" s="58" t="s">
        <v>187</v>
      </c>
      <c r="D28" s="59" t="n">
        <f aca="false" ca="false" dt2D="false" dtr="false" t="normal">'ПРИЛ 2'!F69</f>
        <v>12793.95</v>
      </c>
      <c r="E28" s="59" t="n">
        <f aca="false" ca="false" dt2D="false" dtr="false" t="normal">'ПРИЛ 2'!G69</f>
        <v>12758.068860000001</v>
      </c>
    </row>
    <row outlineLevel="0" r="29">
      <c r="A29" s="51" t="s">
        <v>148</v>
      </c>
      <c r="B29" s="53" t="s">
        <v>195</v>
      </c>
      <c r="C29" s="53" t="n"/>
      <c r="D29" s="54" t="n">
        <f aca="false" ca="false" dt2D="false" dtr="false" t="normal">D30</f>
        <v>10</v>
      </c>
      <c r="E29" s="54" t="n">
        <f aca="false" ca="false" dt2D="false" dtr="false" t="normal">E30</f>
        <v>10</v>
      </c>
    </row>
    <row ht="26.3999996185303" outlineLevel="0" r="30">
      <c r="A30" s="57" t="s">
        <v>150</v>
      </c>
      <c r="B30" s="58" t="s">
        <v>195</v>
      </c>
      <c r="C30" s="58" t="s">
        <v>194</v>
      </c>
      <c r="D30" s="59" t="n">
        <f aca="false" ca="false" dt2D="false" dtr="false" t="normal">'ПРИЛ 2'!F84</f>
        <v>10</v>
      </c>
      <c r="E30" s="59" t="n">
        <f aca="false" ca="false" dt2D="false" dtr="false" t="normal">'ПРИЛ 2'!G84</f>
        <v>10</v>
      </c>
    </row>
    <row outlineLevel="0" r="31">
      <c r="A31" s="51" t="s">
        <v>153</v>
      </c>
      <c r="B31" s="53" t="s">
        <v>196</v>
      </c>
      <c r="C31" s="53" t="n"/>
      <c r="D31" s="54" t="n">
        <f aca="false" ca="false" dt2D="false" dtr="false" t="normal">SUM(D32:D33)</f>
        <v>1527.5</v>
      </c>
      <c r="E31" s="54" t="n">
        <f aca="false" ca="false" dt2D="false" dtr="false" t="normal">SUM(E32:E33)</f>
        <v>1527.5</v>
      </c>
    </row>
    <row ht="26.3999996185303" outlineLevel="0" r="32">
      <c r="A32" s="57" t="s">
        <v>155</v>
      </c>
      <c r="B32" s="58" t="s">
        <v>196</v>
      </c>
      <c r="C32" s="58" t="s">
        <v>194</v>
      </c>
      <c r="D32" s="59" t="n">
        <f aca="false" ca="false" dt2D="false" dtr="false" t="normal">'ПРИЛ 2'!F90</f>
        <v>27.5</v>
      </c>
      <c r="E32" s="59" t="n">
        <f aca="false" ca="false" dt2D="false" dtr="false" t="normal">'ПРИЛ 2'!G89</f>
        <v>27.5</v>
      </c>
    </row>
    <row outlineLevel="0" r="33">
      <c r="A33" s="57" t="s">
        <v>158</v>
      </c>
      <c r="B33" s="58" t="s">
        <v>196</v>
      </c>
      <c r="C33" s="58" t="s">
        <v>196</v>
      </c>
      <c r="D33" s="59" t="n">
        <f aca="false" ca="false" dt2D="false" dtr="false" t="normal">'ПРИЛ 2'!F91</f>
        <v>1500</v>
      </c>
      <c r="E33" s="59" t="n">
        <f aca="false" ca="false" dt2D="false" dtr="false" t="normal">'ПРИЛ 2'!G91</f>
        <v>1500</v>
      </c>
    </row>
    <row outlineLevel="0" r="34">
      <c r="A34" s="51" t="s">
        <v>162</v>
      </c>
      <c r="B34" s="53" t="s">
        <v>197</v>
      </c>
      <c r="C34" s="53" t="n"/>
      <c r="D34" s="54" t="n">
        <f aca="false" ca="false" dt2D="false" dtr="false" t="normal">D35</f>
        <v>1525</v>
      </c>
      <c r="E34" s="54" t="n">
        <f aca="false" ca="false" dt2D="false" dtr="false" t="normal">E35</f>
        <v>1525</v>
      </c>
    </row>
    <row outlineLevel="0" r="35">
      <c r="A35" s="57" t="s">
        <v>164</v>
      </c>
      <c r="B35" s="58" t="s">
        <v>197</v>
      </c>
      <c r="C35" s="58" t="s">
        <v>185</v>
      </c>
      <c r="D35" s="59" t="n">
        <f aca="false" ca="false" dt2D="false" dtr="false" t="normal">'ПРИЛ 2'!F97</f>
        <v>1525</v>
      </c>
      <c r="E35" s="59" t="n">
        <f aca="false" ca="false" dt2D="false" dtr="false" t="normal">'ПРИЛ 2'!G97</f>
        <v>1525</v>
      </c>
    </row>
    <row outlineLevel="0" r="36">
      <c r="A36" s="57" t="s">
        <v>169</v>
      </c>
      <c r="B36" s="58" t="s">
        <v>191</v>
      </c>
      <c r="C36" s="58" t="n"/>
      <c r="D36" s="54" t="n">
        <f aca="false" ca="false" dt2D="false" dtr="false" t="normal">SUM(D37:D39)</f>
        <v>1076.25</v>
      </c>
      <c r="E36" s="54" t="n">
        <f aca="false" ca="false" dt2D="false" dtr="false" t="normal">SUM(E37:E39)</f>
        <v>1076.15794</v>
      </c>
    </row>
    <row outlineLevel="0" r="37">
      <c r="A37" s="57" t="s">
        <v>170</v>
      </c>
      <c r="B37" s="58" t="s">
        <v>191</v>
      </c>
      <c r="C37" s="58" t="s">
        <v>185</v>
      </c>
      <c r="D37" s="59" t="n">
        <f aca="false" ca="false" dt2D="false" dtr="false" t="normal">'ПРИЛ 2'!F105</f>
        <v>380.25</v>
      </c>
      <c r="E37" s="59" t="n">
        <f aca="false" ca="false" dt2D="false" dtr="false" t="normal">'ПРИЛ 2'!G105</f>
        <v>380.22324</v>
      </c>
    </row>
    <row outlineLevel="0" r="38">
      <c r="A38" s="57" t="s">
        <v>173</v>
      </c>
      <c r="B38" s="58" t="s">
        <v>191</v>
      </c>
      <c r="C38" s="58" t="s">
        <v>187</v>
      </c>
      <c r="D38" s="59" t="n">
        <f aca="false" ca="false" dt2D="false" dtr="false" t="normal">'ПРИЛ 2'!F108</f>
        <v>537.3</v>
      </c>
      <c r="E38" s="59" t="n">
        <f aca="false" ca="false" dt2D="false" dtr="false" t="normal">'ПРИЛ 2'!G108</f>
        <v>537.25788</v>
      </c>
    </row>
    <row outlineLevel="0" r="39">
      <c r="A39" s="57" t="s">
        <v>175</v>
      </c>
      <c r="B39" s="58" t="s">
        <v>191</v>
      </c>
      <c r="C39" s="58" t="s">
        <v>195</v>
      </c>
      <c r="D39" s="59" t="n">
        <f aca="false" ca="false" dt2D="false" dtr="false" t="normal">'ПРИЛ 2'!F111</f>
        <v>158.7</v>
      </c>
      <c r="E39" s="59" t="n">
        <f aca="false" ca="false" dt2D="false" dtr="false" t="normal">'ПРИЛ 2'!G111</f>
        <v>158.67682000000002</v>
      </c>
    </row>
    <row outlineLevel="0" r="40">
      <c r="A40" s="51" t="s">
        <v>177</v>
      </c>
      <c r="B40" s="53" t="s">
        <v>189</v>
      </c>
      <c r="C40" s="53" t="n"/>
      <c r="D40" s="54" t="n">
        <f aca="false" ca="false" dt2D="false" dtr="false" t="normal">D41</f>
        <v>174</v>
      </c>
      <c r="E40" s="54" t="n">
        <f aca="false" ca="false" dt2D="false" dtr="false" t="normal">E41</f>
        <v>174</v>
      </c>
    </row>
    <row outlineLevel="0" r="41">
      <c r="A41" s="57" t="s">
        <v>178</v>
      </c>
      <c r="B41" s="58" t="s">
        <v>189</v>
      </c>
      <c r="C41" s="58" t="s">
        <v>185</v>
      </c>
      <c r="D41" s="59" t="n">
        <f aca="false" ca="false" dt2D="false" dtr="false" t="normal">'ПРИЛ 2'!F116</f>
        <v>174</v>
      </c>
      <c r="E41" s="59" t="n">
        <f aca="false" ca="false" dt2D="false" dtr="false" t="normal">'ПРИЛ 2'!G116</f>
        <v>174</v>
      </c>
    </row>
    <row outlineLevel="0" r="42">
      <c r="A42" s="51" t="s">
        <v>180</v>
      </c>
      <c r="B42" s="53" t="s">
        <v>198</v>
      </c>
      <c r="C42" s="53" t="n"/>
      <c r="D42" s="54" t="n">
        <f aca="false" ca="false" dt2D="false" dtr="false" t="normal">D43</f>
        <v>426.6</v>
      </c>
      <c r="E42" s="54" t="n">
        <f aca="false" ca="false" dt2D="false" dtr="false" t="normal">E43</f>
        <v>426.543</v>
      </c>
    </row>
    <row outlineLevel="0" r="43">
      <c r="A43" s="57" t="s">
        <v>181</v>
      </c>
      <c r="B43" s="58" t="s">
        <v>198</v>
      </c>
      <c r="C43" s="58" t="s">
        <v>186</v>
      </c>
      <c r="D43" s="59" t="n">
        <f aca="false" ca="false" dt2D="false" dtr="false" t="normal">'ПРИЛ 2'!F120</f>
        <v>426.6</v>
      </c>
      <c r="E43" s="59" t="n">
        <f aca="false" ca="false" dt2D="false" dtr="false" t="normal">'ПРИЛ 2'!G120</f>
        <v>426.543</v>
      </c>
    </row>
  </sheetData>
  <mergeCells count="7">
    <mergeCell ref="A4:E7"/>
    <mergeCell ref="A10:A13"/>
    <mergeCell ref="B10:B13"/>
    <mergeCell ref="C10:C13"/>
    <mergeCell ref="D10:D13"/>
    <mergeCell ref="E10:E13"/>
    <mergeCell ref="C2:E2"/>
  </mergeCells>
  <pageMargins bottom="0.748031497001648" footer="0.511811017990112" header="0.511811017990112" left="1.18110227584839" right="0.590551137924194" top="0.748031497001648"/>
  <pageSetup fitToHeight="1" fitToWidth="1" orientation="portrait" paperHeight="297mm" paperSize="9" paperWidth="210mm" scale="100"/>
  <headerFooter>
    <oddHeader>&amp;C&amp;11&amp;"Calibri,Regular"&amp;P&amp;12&amp;"-,Regular"</oddHeader>
  </headerFooter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E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32.1093760863641"/>
    <col customWidth="true" max="3" min="3" outlineLevel="0" width="37.0000001691662"/>
    <col customWidth="true" max="4" min="4" outlineLevel="0" width="13.9999996616676"/>
    <col customWidth="true" max="5" min="5" outlineLevel="0" width="13.5546879585989"/>
  </cols>
  <sheetData>
    <row outlineLevel="0" r="1">
      <c r="A1" s="3" t="s">
        <v>199</v>
      </c>
      <c r="B1" s="3" t="s"/>
      <c r="C1" s="3" t="s"/>
      <c r="D1" s="3" t="s"/>
      <c r="E1" s="3" t="s"/>
    </row>
    <row ht="15.6000003814697" outlineLevel="0" r="2">
      <c r="A2" s="61" t="s">
        <v>200</v>
      </c>
      <c r="B2" s="61" t="n"/>
      <c r="C2" s="62" t="n"/>
      <c r="D2" s="63" t="n"/>
      <c r="E2" s="61" t="n"/>
    </row>
    <row ht="18" outlineLevel="0" r="3">
      <c r="A3" s="64" t="n"/>
      <c r="B3" s="65" t="n"/>
      <c r="C3" s="64" t="n"/>
      <c r="D3" s="61" t="n"/>
      <c r="E3" s="61" t="n"/>
    </row>
    <row outlineLevel="0" r="4">
      <c r="A4" s="66" t="s">
        <v>201</v>
      </c>
      <c r="B4" s="66" t="s"/>
      <c r="C4" s="66" t="s"/>
      <c r="D4" s="66" t="s"/>
      <c r="E4" s="66" t="s"/>
    </row>
    <row outlineLevel="0" r="5">
      <c r="A5" s="66" t="s"/>
      <c r="B5" s="66" t="s"/>
      <c r="C5" s="66" t="s"/>
      <c r="D5" s="66" t="s"/>
      <c r="E5" s="66" t="s"/>
    </row>
    <row customHeight="true" ht="42" outlineLevel="0" r="6">
      <c r="A6" s="66" t="s"/>
      <c r="B6" s="66" t="s"/>
      <c r="C6" s="66" t="s"/>
      <c r="D6" s="66" t="s"/>
      <c r="E6" s="66" t="s"/>
    </row>
    <row ht="15" outlineLevel="0" r="7">
      <c r="A7" s="67" t="n"/>
      <c r="B7" s="67" t="n"/>
      <c r="C7" s="67" t="n"/>
      <c r="D7" s="68" t="s">
        <v>2</v>
      </c>
      <c r="E7" s="69" t="s"/>
    </row>
    <row ht="28.7999992370605" outlineLevel="0" r="8">
      <c r="A8" s="70" t="s">
        <v>202</v>
      </c>
      <c r="B8" s="71" t="s">
        <v>203</v>
      </c>
      <c r="C8" s="72" t="s"/>
      <c r="D8" s="73" t="s">
        <v>204</v>
      </c>
      <c r="E8" s="73" t="s">
        <v>205</v>
      </c>
    </row>
    <row customHeight="true" ht="60" outlineLevel="0" r="9">
      <c r="A9" s="74" t="s">
        <v>206</v>
      </c>
      <c r="B9" s="75" t="s">
        <v>207</v>
      </c>
      <c r="C9" s="76" t="s"/>
      <c r="D9" s="77" t="n">
        <f aca="false" ca="false" dt2D="false" dtr="false" t="normal">D10</f>
        <v>1371.300000000003</v>
      </c>
      <c r="E9" s="77" t="n">
        <f aca="false" ca="false" dt2D="false" dtr="false" t="normal">E10</f>
        <v>1480.0599999999977</v>
      </c>
    </row>
    <row customHeight="true" ht="37.2000007629395" outlineLevel="0" r="10">
      <c r="A10" s="78" t="s">
        <v>208</v>
      </c>
      <c r="B10" s="79" t="s">
        <v>209</v>
      </c>
      <c r="C10" s="80" t="s"/>
      <c r="D10" s="81" t="n">
        <f aca="false" ca="false" dt2D="false" dtr="false" t="normal">D13</f>
        <v>1371.300000000003</v>
      </c>
      <c r="E10" s="81" t="n">
        <f aca="false" ca="false" dt2D="false" dtr="false" t="normal">E13</f>
        <v>1480.0599999999977</v>
      </c>
    </row>
    <row customHeight="true" ht="58.7999992370605" outlineLevel="0" r="11">
      <c r="A11" s="82" t="s">
        <v>210</v>
      </c>
      <c r="B11" s="83" t="s">
        <v>211</v>
      </c>
      <c r="C11" s="84" t="s"/>
      <c r="D11" s="85" t="n">
        <v>-39166.7</v>
      </c>
      <c r="E11" s="85" t="n">
        <v>-38998.82</v>
      </c>
    </row>
    <row customHeight="true" ht="64.1999969482422" outlineLevel="0" r="12">
      <c r="A12" s="86" t="s">
        <v>212</v>
      </c>
      <c r="B12" s="83" t="s">
        <v>213</v>
      </c>
      <c r="C12" s="84" t="s"/>
      <c r="D12" s="85" t="n">
        <v>40538</v>
      </c>
      <c r="E12" s="85" t="n">
        <v>40478.88</v>
      </c>
    </row>
    <row outlineLevel="0" r="13">
      <c r="A13" s="87" t="n"/>
      <c r="B13" s="88" t="s">
        <v>214</v>
      </c>
      <c r="C13" s="89" t="s"/>
      <c r="D13" s="77" t="n">
        <f aca="false" ca="false" dt2D="false" dtr="false" t="normal">D11+D12</f>
        <v>1371.300000000003</v>
      </c>
      <c r="E13" s="77" t="n">
        <f aca="false" ca="false" dt2D="false" dtr="false" t="normal">E11+E12</f>
        <v>1480.0599999999977</v>
      </c>
    </row>
    <row outlineLevel="0" r="14">
      <c r="A14" s="90" t="n"/>
      <c r="B14" s="90" t="n"/>
      <c r="C14" s="90" t="n"/>
      <c r="D14" s="90" t="n"/>
      <c r="E14" s="61" t="n"/>
    </row>
    <row outlineLevel="0" r="15">
      <c r="A15" s="90" t="n"/>
      <c r="B15" s="90" t="n"/>
      <c r="C15" s="90" t="n"/>
      <c r="D15" s="90" t="n"/>
      <c r="E15" s="61" t="n"/>
    </row>
    <row outlineLevel="0" r="16">
      <c r="A16" s="90" t="n"/>
      <c r="B16" s="90" t="n"/>
      <c r="C16" s="90" t="n"/>
      <c r="D16" s="90" t="n"/>
      <c r="E16" s="61" t="n"/>
    </row>
    <row outlineLevel="0" r="17">
      <c r="A17" s="90" t="n"/>
      <c r="B17" s="90" t="n"/>
      <c r="C17" s="90" t="n"/>
      <c r="D17" s="90" t="n"/>
    </row>
    <row outlineLevel="0" r="18">
      <c r="A18" s="90" t="n"/>
      <c r="B18" s="90" t="n"/>
      <c r="C18" s="90" t="n"/>
      <c r="D18" s="90" t="n"/>
    </row>
    <row outlineLevel="0" r="19">
      <c r="A19" s="90" t="n"/>
      <c r="B19" s="90" t="n"/>
      <c r="C19" s="90" t="n"/>
      <c r="D19" s="90" t="n"/>
    </row>
    <row outlineLevel="0" r="20">
      <c r="A20" s="90" t="n"/>
      <c r="B20" s="90" t="n"/>
      <c r="C20" s="90" t="n"/>
      <c r="D20" s="90" t="n"/>
    </row>
    <row outlineLevel="0" r="21">
      <c r="A21" s="90" t="n"/>
      <c r="B21" s="90" t="n"/>
      <c r="C21" s="90" t="n"/>
      <c r="D21" s="90" t="n"/>
    </row>
    <row outlineLevel="0" r="22">
      <c r="A22" s="90" t="n"/>
      <c r="B22" s="90" t="n"/>
      <c r="C22" s="90" t="n"/>
      <c r="D22" s="90" t="n"/>
    </row>
    <row outlineLevel="0" r="23">
      <c r="A23" s="90" t="n"/>
      <c r="B23" s="90" t="n"/>
      <c r="C23" s="90" t="n"/>
      <c r="D23" s="90" t="n"/>
    </row>
    <row outlineLevel="0" r="24">
      <c r="A24" s="90" t="n"/>
      <c r="B24" s="90" t="n"/>
      <c r="C24" s="90" t="n"/>
      <c r="D24" s="90" t="n"/>
    </row>
    <row outlineLevel="0" r="25">
      <c r="A25" s="90" t="n"/>
      <c r="B25" s="90" t="n"/>
      <c r="C25" s="90" t="n"/>
      <c r="D25" s="90" t="n"/>
    </row>
    <row outlineLevel="0" r="26">
      <c r="A26" s="90" t="n"/>
      <c r="B26" s="90" t="n"/>
      <c r="C26" s="90" t="n"/>
      <c r="D26" s="90" t="n"/>
    </row>
  </sheetData>
  <mergeCells count="9">
    <mergeCell ref="A4:E6"/>
    <mergeCell ref="A1:E1"/>
    <mergeCell ref="B12:C12"/>
    <mergeCell ref="B13:C13"/>
    <mergeCell ref="B8:C8"/>
    <mergeCell ref="B9:C9"/>
    <mergeCell ref="B10:C10"/>
    <mergeCell ref="B11:C11"/>
    <mergeCell ref="D7:E7"/>
  </mergeCells>
  <pageMargins bottom="0.748031497001648" footer="0.31496062874794" header="0.31496062874794" left="1.18110227584839" right="0.590551137924194" top="0.748031497001648"/>
  <pageSetup fitToHeight="1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2022-05-04T07:26:00Z</dcterms:modified>
</cp:coreProperties>
</file>